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"/>
    </mc:Choice>
  </mc:AlternateContent>
  <xr:revisionPtr revIDLastSave="0" documentId="13_ncr:1_{68ADBB2A-2EB2-410D-B0F4-EE105F2DFEC7}" xr6:coauthVersionLast="47" xr6:coauthVersionMax="47" xr10:uidLastSave="{00000000-0000-0000-0000-000000000000}"/>
  <bookViews>
    <workbookView xWindow="-108" yWindow="-108" windowWidth="23256" windowHeight="12456" activeTab="1" xr2:uid="{619784DC-BB7F-4978-9B77-0DBBAAB2B07E}"/>
  </bookViews>
  <sheets>
    <sheet name="SubSector Analysis" sheetId="3" r:id="rId1"/>
    <sheet name="Nifty 750 Analysis" sheetId="2" r:id="rId2"/>
    <sheet name="Price_Filter_25_06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420" i="2" l="1"/>
  <c r="AK609" i="2"/>
  <c r="AK709" i="2"/>
  <c r="AK73" i="2"/>
  <c r="AK297" i="2"/>
  <c r="AK269" i="2"/>
  <c r="AK566" i="2"/>
  <c r="AK658" i="2"/>
  <c r="AK678" i="2"/>
  <c r="AK260" i="2"/>
  <c r="AK15" i="2"/>
  <c r="AK591" i="2"/>
  <c r="AR591" i="2" s="1"/>
  <c r="AK332" i="2"/>
  <c r="AK262" i="2"/>
  <c r="AK480" i="2"/>
  <c r="AK57" i="2"/>
  <c r="AK409" i="2"/>
  <c r="AK222" i="2"/>
  <c r="AK208" i="2"/>
  <c r="AK143" i="2"/>
  <c r="AK112" i="2"/>
  <c r="AK706" i="2"/>
  <c r="AR706" i="2" s="1"/>
  <c r="AK279" i="2"/>
  <c r="AK14" i="2"/>
  <c r="AK123" i="2"/>
  <c r="AK349" i="2"/>
  <c r="AK372" i="2"/>
  <c r="AK419" i="2"/>
  <c r="AK216" i="2"/>
  <c r="AK204" i="2"/>
  <c r="AK425" i="2"/>
  <c r="AK672" i="2"/>
  <c r="AK91" i="2"/>
  <c r="AK43" i="2"/>
  <c r="AK490" i="2"/>
  <c r="AR490" i="2" s="1"/>
  <c r="AK258" i="2"/>
  <c r="AK710" i="2"/>
  <c r="AK39" i="2"/>
  <c r="AK229" i="2"/>
  <c r="AK562" i="2"/>
  <c r="AK502" i="2"/>
  <c r="AK563" i="2"/>
  <c r="AK406" i="2"/>
  <c r="AK10" i="2"/>
  <c r="AK137" i="2"/>
  <c r="AK66" i="2"/>
  <c r="AK97" i="2"/>
  <c r="AK376" i="2"/>
  <c r="AK371" i="2"/>
  <c r="AK27" i="2"/>
  <c r="AK234" i="2"/>
  <c r="AK41" i="2"/>
  <c r="AK401" i="2"/>
  <c r="AK315" i="2"/>
  <c r="AK210" i="2"/>
  <c r="AK483" i="2"/>
  <c r="AK374" i="2"/>
  <c r="AK85" i="2"/>
  <c r="AK472" i="2"/>
  <c r="AR472" i="2" s="1"/>
  <c r="AK569" i="2"/>
  <c r="AR569" i="2" s="1"/>
  <c r="AK69" i="2"/>
  <c r="AK447" i="2"/>
  <c r="AK169" i="2"/>
  <c r="AK125" i="2"/>
  <c r="AK307" i="2"/>
  <c r="AK438" i="2"/>
  <c r="AK326" i="2"/>
  <c r="AK150" i="2"/>
  <c r="AK494" i="2"/>
  <c r="AK170" i="2"/>
  <c r="AR170" i="2" s="1"/>
  <c r="AK452" i="2"/>
  <c r="AK551" i="2"/>
  <c r="AR551" i="2" s="1"/>
  <c r="AK704" i="2"/>
  <c r="AK435" i="2"/>
  <c r="AK86" i="2"/>
  <c r="AK330" i="2"/>
  <c r="AK465" i="2"/>
  <c r="AK626" i="2"/>
  <c r="AK386" i="2"/>
  <c r="AK487" i="2"/>
  <c r="AK209" i="2"/>
  <c r="AK121" i="2"/>
  <c r="AK68" i="2"/>
  <c r="AK109" i="2"/>
  <c r="AK241" i="2"/>
  <c r="AK8" i="2"/>
  <c r="AK384" i="2"/>
  <c r="AK67" i="2"/>
  <c r="AK94" i="2"/>
  <c r="AK359" i="2"/>
  <c r="AK381" i="2"/>
  <c r="AK78" i="2"/>
  <c r="AK680" i="2"/>
  <c r="AK64" i="2"/>
  <c r="AK624" i="2"/>
  <c r="AR624" i="2" s="1"/>
  <c r="AK604" i="2"/>
  <c r="AK291" i="2"/>
  <c r="AK442" i="2"/>
  <c r="AK671" i="2"/>
  <c r="AK256" i="2"/>
  <c r="AK53" i="2"/>
  <c r="AK396" i="2"/>
  <c r="AK251" i="2"/>
  <c r="AK174" i="2"/>
  <c r="AK313" i="2"/>
  <c r="AK354" i="2"/>
  <c r="AK634" i="2"/>
  <c r="AK503" i="2"/>
  <c r="AR503" i="2" s="1"/>
  <c r="AK642" i="2"/>
  <c r="AK450" i="2"/>
  <c r="AK570" i="2"/>
  <c r="AK6" i="2"/>
  <c r="AK289" i="2"/>
  <c r="AK585" i="2"/>
  <c r="AK51" i="2"/>
  <c r="AK48" i="2"/>
  <c r="AK333" i="2"/>
  <c r="AK106" i="2"/>
  <c r="AR106" i="2" s="1"/>
  <c r="AK144" i="2"/>
  <c r="AK310" i="2"/>
  <c r="AK161" i="2"/>
  <c r="AK549" i="2"/>
  <c r="AK225" i="2"/>
  <c r="AK441" i="2"/>
  <c r="AK571" i="2"/>
  <c r="AK46" i="2"/>
  <c r="AK380" i="2"/>
  <c r="AK113" i="2"/>
  <c r="AK451" i="2"/>
  <c r="AK244" i="2"/>
  <c r="AK171" i="2"/>
  <c r="AK545" i="2"/>
  <c r="AK357" i="2"/>
  <c r="AK721" i="2"/>
  <c r="AK136" i="2"/>
  <c r="AK395" i="2"/>
  <c r="AK159" i="2"/>
  <c r="AK304" i="2"/>
  <c r="AK346" i="2"/>
  <c r="AK116" i="2"/>
  <c r="AK348" i="2"/>
  <c r="AK35" i="2"/>
  <c r="AK13" i="2"/>
  <c r="AK387" i="2"/>
  <c r="AK336" i="2"/>
  <c r="AK385" i="2"/>
  <c r="AK479" i="2"/>
  <c r="AK105" i="2"/>
  <c r="AK139" i="2"/>
  <c r="AK432" i="2"/>
  <c r="AK19" i="2"/>
  <c r="AK541" i="2"/>
  <c r="AK188" i="2"/>
  <c r="AR188" i="2" s="1"/>
  <c r="AK52" i="2"/>
  <c r="AR52" i="2" s="1"/>
  <c r="AK717" i="2"/>
  <c r="AR717" i="2" s="1"/>
  <c r="AK410" i="2"/>
  <c r="AK265" i="2"/>
  <c r="AK434" i="2"/>
  <c r="AK485" i="2"/>
  <c r="AK497" i="2"/>
  <c r="AK180" i="2"/>
  <c r="AK2" i="2"/>
  <c r="AK361" i="2"/>
  <c r="AK62" i="2"/>
  <c r="AK456" i="2"/>
  <c r="AK625" i="2"/>
  <c r="AR625" i="2" s="1"/>
  <c r="AK61" i="2"/>
  <c r="AK464" i="2"/>
  <c r="AK499" i="2"/>
  <c r="AK363" i="2"/>
  <c r="AK379" i="2"/>
  <c r="AK212" i="2"/>
  <c r="AK698" i="2"/>
  <c r="AK224" i="2"/>
  <c r="AK40" i="2"/>
  <c r="AK160" i="2"/>
  <c r="AK557" i="2"/>
  <c r="AK598" i="2"/>
  <c r="AK309" i="2"/>
  <c r="AK552" i="2"/>
  <c r="AK477" i="2"/>
  <c r="AK568" i="2"/>
  <c r="AK555" i="2"/>
  <c r="AK75" i="2"/>
  <c r="AK214" i="2"/>
  <c r="AK5" i="2"/>
  <c r="AK82" i="2"/>
  <c r="AK132" i="2"/>
  <c r="AK404" i="2"/>
  <c r="AK215" i="2"/>
  <c r="AK340" i="2"/>
  <c r="AK621" i="2"/>
  <c r="AR621" i="2" s="1"/>
  <c r="AK422" i="2"/>
  <c r="AK383" i="2"/>
  <c r="AK725" i="2"/>
  <c r="AK98" i="2"/>
  <c r="AK364" i="2"/>
  <c r="AK176" i="2"/>
  <c r="AR176" i="2" s="1"/>
  <c r="AK605" i="2"/>
  <c r="AK662" i="2"/>
  <c r="AK362" i="2"/>
  <c r="AK42" i="2"/>
  <c r="AR42" i="2" s="1"/>
  <c r="AK439" i="2"/>
  <c r="AK300" i="2"/>
  <c r="AR300" i="2" s="1"/>
  <c r="AK458" i="2"/>
  <c r="AK165" i="2"/>
  <c r="AK230" i="2"/>
  <c r="AK146" i="2"/>
  <c r="AK341" i="2"/>
  <c r="AK311" i="2"/>
  <c r="AK87" i="2"/>
  <c r="AK574" i="2"/>
  <c r="AK613" i="2"/>
  <c r="AR613" i="2" s="1"/>
  <c r="AK235" i="2"/>
  <c r="AK378" i="2"/>
  <c r="AK49" i="2"/>
  <c r="AK627" i="2"/>
  <c r="AK577" i="2"/>
  <c r="AK140" i="2"/>
  <c r="AK489" i="2"/>
  <c r="AK654" i="2"/>
  <c r="AK25" i="2"/>
  <c r="AK705" i="2"/>
  <c r="AK504" i="2"/>
  <c r="AK270" i="2"/>
  <c r="AR270" i="2" s="1"/>
  <c r="AK446" i="2"/>
  <c r="AR446" i="2" s="1"/>
  <c r="AK203" i="2"/>
  <c r="AK183" i="2"/>
  <c r="AK691" i="2"/>
  <c r="AK185" i="2"/>
  <c r="AK190" i="2"/>
  <c r="AK453" i="2"/>
  <c r="AK459" i="2"/>
  <c r="AK690" i="2"/>
  <c r="AK255" i="2"/>
  <c r="AK56" i="2"/>
  <c r="AK356" i="2"/>
  <c r="AK358" i="2"/>
  <c r="AK707" i="2"/>
  <c r="AR707" i="2" s="1"/>
  <c r="AK666" i="2"/>
  <c r="AR666" i="2" s="1"/>
  <c r="AK172" i="2"/>
  <c r="AK282" i="2"/>
  <c r="AK95" i="2"/>
  <c r="AK431" i="2"/>
  <c r="AK390" i="2"/>
  <c r="AK104" i="2"/>
  <c r="AK7" i="2"/>
  <c r="AK424" i="2"/>
  <c r="AK415" i="2"/>
  <c r="AR415" i="2" s="1"/>
  <c r="AK252" i="2"/>
  <c r="AK612" i="2"/>
  <c r="AK334" i="2"/>
  <c r="AK217" i="2"/>
  <c r="AK586" i="2"/>
  <c r="AK266" i="2"/>
  <c r="AK318" i="2"/>
  <c r="AK84" i="2"/>
  <c r="AK166" i="2"/>
  <c r="AR166" i="2" s="1"/>
  <c r="AK629" i="2"/>
  <c r="AK60" i="2"/>
  <c r="AK576" i="2"/>
  <c r="AR576" i="2" s="1"/>
  <c r="AK44" i="2"/>
  <c r="AK471" i="2"/>
  <c r="AK618" i="2"/>
  <c r="AK664" i="2"/>
  <c r="AK657" i="2"/>
  <c r="AK578" i="2"/>
  <c r="AK196" i="2"/>
  <c r="AK12" i="2"/>
  <c r="AK221" i="2"/>
  <c r="AK674" i="2"/>
  <c r="AK611" i="2"/>
  <c r="AK288" i="2"/>
  <c r="AK305" i="2"/>
  <c r="AR305" i="2" s="1"/>
  <c r="AK402" i="2"/>
  <c r="AK714" i="2"/>
  <c r="AR714" i="2" s="1"/>
  <c r="AK195" i="2"/>
  <c r="AK476" i="2"/>
  <c r="AK616" i="2"/>
  <c r="AK715" i="2"/>
  <c r="AK63" i="2"/>
  <c r="AK505" i="2"/>
  <c r="AK389" i="2"/>
  <c r="AK20" i="2"/>
  <c r="AK317" i="2"/>
  <c r="AK506" i="2"/>
  <c r="AK226" i="2"/>
  <c r="AK587" i="2"/>
  <c r="AK496" i="2"/>
  <c r="AK355" i="2"/>
  <c r="AK126" i="2"/>
  <c r="AK162" i="2"/>
  <c r="AK325" i="2"/>
  <c r="AK149" i="2"/>
  <c r="AK76" i="2"/>
  <c r="AK197" i="2"/>
  <c r="AK507" i="2"/>
  <c r="AK719" i="2"/>
  <c r="AK292" i="2"/>
  <c r="AR292" i="2" s="1"/>
  <c r="AK273" i="2"/>
  <c r="AK347" i="2"/>
  <c r="AK259" i="2"/>
  <c r="AK474" i="2"/>
  <c r="AK287" i="2"/>
  <c r="AK508" i="2"/>
  <c r="AK30" i="2"/>
  <c r="AK238" i="2"/>
  <c r="AK102" i="2"/>
  <c r="AK638" i="2"/>
  <c r="AR638" i="2" s="1"/>
  <c r="AK28" i="2"/>
  <c r="AK154" i="2"/>
  <c r="AK694" i="2"/>
  <c r="AR694" i="2" s="1"/>
  <c r="AK253" i="2"/>
  <c r="AK646" i="2"/>
  <c r="AK322" i="2"/>
  <c r="AK463" i="2"/>
  <c r="AK643" i="2"/>
  <c r="AK167" i="2"/>
  <c r="AK392" i="2"/>
  <c r="AK156" i="2"/>
  <c r="AK198" i="2"/>
  <c r="AR198" i="2" s="1"/>
  <c r="AK193" i="2"/>
  <c r="AK583" i="2"/>
  <c r="AK722" i="2"/>
  <c r="AR722" i="2" s="1"/>
  <c r="AK708" i="2"/>
  <c r="AK111" i="2"/>
  <c r="AK54" i="2"/>
  <c r="AK23" i="2"/>
  <c r="AK393" i="2"/>
  <c r="AK575" i="2"/>
  <c r="AK329" i="2"/>
  <c r="AR329" i="2" s="1"/>
  <c r="AK3" i="2"/>
  <c r="AK88" i="2"/>
  <c r="AK55" i="2"/>
  <c r="AK481" i="2"/>
  <c r="AK21" i="2"/>
  <c r="AK607" i="2"/>
  <c r="AK397" i="2"/>
  <c r="AK622" i="2"/>
  <c r="AK83" i="2"/>
  <c r="AK445" i="2"/>
  <c r="AK342" i="2"/>
  <c r="AK17" i="2"/>
  <c r="AR17" i="2" s="1"/>
  <c r="AK573" i="2"/>
  <c r="AK560" i="2"/>
  <c r="AK29" i="2"/>
  <c r="AK158" i="2"/>
  <c r="AR158" i="2" s="1"/>
  <c r="AK151" i="2"/>
  <c r="AK145" i="2"/>
  <c r="AK623" i="2"/>
  <c r="AK636" i="2"/>
  <c r="AK470" i="2"/>
  <c r="AK695" i="2"/>
  <c r="AK227" i="2"/>
  <c r="AK559" i="2"/>
  <c r="AK449" i="2"/>
  <c r="AK509" i="2"/>
  <c r="AK182" i="2"/>
  <c r="AK421" i="2"/>
  <c r="AK168" i="2"/>
  <c r="AR168" i="2" s="1"/>
  <c r="AK350" i="2"/>
  <c r="AK286" i="2"/>
  <c r="AK99" i="2"/>
  <c r="AK79" i="2"/>
  <c r="AK345" i="2"/>
  <c r="AK117" i="2"/>
  <c r="AK660" i="2"/>
  <c r="AR660" i="2" s="1"/>
  <c r="AK619" i="2"/>
  <c r="AK80" i="2"/>
  <c r="AK405" i="2"/>
  <c r="AK245" i="2"/>
  <c r="AK295" i="2"/>
  <c r="AR295" i="2" s="1"/>
  <c r="AK277" i="2"/>
  <c r="AK103" i="2"/>
  <c r="AK70" i="2"/>
  <c r="AK290" i="2"/>
  <c r="AK469" i="2"/>
  <c r="AK141" i="2"/>
  <c r="AK298" i="2"/>
  <c r="AK510" i="2"/>
  <c r="AK400" i="2"/>
  <c r="AR400" i="2" s="1"/>
  <c r="AK206" i="2"/>
  <c r="AK460" i="2"/>
  <c r="AR460" i="2" s="1"/>
  <c r="AK461" i="2"/>
  <c r="AK370" i="2"/>
  <c r="AK36" i="2"/>
  <c r="AK617" i="2"/>
  <c r="AK444" i="2"/>
  <c r="AK122" i="2"/>
  <c r="AK26" i="2"/>
  <c r="AK142" i="2"/>
  <c r="AK299" i="2"/>
  <c r="AK37" i="2"/>
  <c r="AK689" i="2"/>
  <c r="AK377" i="2"/>
  <c r="AK511" i="2"/>
  <c r="AK614" i="2"/>
  <c r="AK133" i="2"/>
  <c r="AK11" i="2"/>
  <c r="AK127" i="2"/>
  <c r="AK178" i="2"/>
  <c r="AK473" i="2"/>
  <c r="AK128" i="2"/>
  <c r="AK543" i="2"/>
  <c r="AK219" i="2"/>
  <c r="AK16" i="2"/>
  <c r="AR16" i="2" s="1"/>
  <c r="AK630" i="2"/>
  <c r="AR630" i="2" s="1"/>
  <c r="AK558" i="2"/>
  <c r="AR558" i="2" s="1"/>
  <c r="AK512" i="2"/>
  <c r="AK599" i="2"/>
  <c r="AK553" i="2"/>
  <c r="AK138" i="2"/>
  <c r="AK649" i="2"/>
  <c r="AK716" i="2"/>
  <c r="AK148" i="2"/>
  <c r="AK4" i="2"/>
  <c r="AK659" i="2"/>
  <c r="AK437" i="2"/>
  <c r="AK556" i="2"/>
  <c r="AK430" i="2"/>
  <c r="AK89" i="2"/>
  <c r="AK712" i="2"/>
  <c r="AK513" i="2"/>
  <c r="AK417" i="2"/>
  <c r="AK186" i="2"/>
  <c r="AK32" i="2"/>
  <c r="AK233" i="2"/>
  <c r="AK667" i="2"/>
  <c r="AK564" i="2"/>
  <c r="AK228" i="2"/>
  <c r="AK414" i="2"/>
  <c r="AK669" i="2"/>
  <c r="AK486" i="2"/>
  <c r="AK81" i="2"/>
  <c r="AK600" i="2"/>
  <c r="AK369" i="2"/>
  <c r="AK65" i="2"/>
  <c r="AK218" i="2"/>
  <c r="AK648" i="2"/>
  <c r="AK681" i="2"/>
  <c r="AK101" i="2"/>
  <c r="AK724" i="2"/>
  <c r="AR724" i="2" s="1"/>
  <c r="AK173" i="2"/>
  <c r="AK45" i="2"/>
  <c r="AK293" i="2"/>
  <c r="AK339" i="2"/>
  <c r="AK514" i="2"/>
  <c r="AK668" i="2"/>
  <c r="AK157" i="2"/>
  <c r="AK34" i="2"/>
  <c r="AK462" i="2"/>
  <c r="AK155" i="2"/>
  <c r="AK699" i="2"/>
  <c r="AR699" i="2" s="1"/>
  <c r="AK602" i="2"/>
  <c r="AK375" i="2"/>
  <c r="AK366" i="2"/>
  <c r="AR366" i="2" s="1"/>
  <c r="AK412" i="2"/>
  <c r="AK285" i="2"/>
  <c r="AK427" i="2"/>
  <c r="AK92" i="2"/>
  <c r="AK189" i="2"/>
  <c r="AK96" i="2"/>
  <c r="AK368" i="2"/>
  <c r="AK312" i="2"/>
  <c r="AK641" i="2"/>
  <c r="AK124" i="2"/>
  <c r="AK656" i="2"/>
  <c r="AR656" i="2" s="1"/>
  <c r="AK254" i="2"/>
  <c r="AK324" i="2"/>
  <c r="AK515" i="2"/>
  <c r="AK682" i="2"/>
  <c r="AK275" i="2"/>
  <c r="AK495" i="2"/>
  <c r="AK703" i="2"/>
  <c r="AR703" i="2" s="1"/>
  <c r="AK403" i="2"/>
  <c r="AK423" i="2"/>
  <c r="AK319" i="2"/>
  <c r="AK436" i="2"/>
  <c r="AK314" i="2"/>
  <c r="AK579" i="2"/>
  <c r="AK337" i="2"/>
  <c r="AK321" i="2"/>
  <c r="AK582" i="2"/>
  <c r="AK33" i="2"/>
  <c r="AK516" i="2"/>
  <c r="AK135" i="2"/>
  <c r="AK242" i="2"/>
  <c r="AK517" i="2"/>
  <c r="AK518" i="2"/>
  <c r="AK696" i="2"/>
  <c r="AR696" i="2" s="1"/>
  <c r="AK620" i="2"/>
  <c r="AR620" i="2" s="1"/>
  <c r="AK320" i="2"/>
  <c r="AK184" i="2"/>
  <c r="AK118" i="2"/>
  <c r="AK257" i="2"/>
  <c r="AK250" i="2"/>
  <c r="AK175" i="2"/>
  <c r="AK601" i="2"/>
  <c r="AK584" i="2"/>
  <c r="AK457" i="2"/>
  <c r="AK594" i="2"/>
  <c r="AK519" i="2"/>
  <c r="AR519" i="2" s="1"/>
  <c r="AK482" i="2"/>
  <c r="AK9" i="2"/>
  <c r="AK271" i="2"/>
  <c r="AK693" i="2"/>
  <c r="AK232" i="2"/>
  <c r="AK520" i="2"/>
  <c r="AK572" i="2"/>
  <c r="AK491" i="2"/>
  <c r="AK276" i="2"/>
  <c r="AK548" i="2"/>
  <c r="AK492" i="2"/>
  <c r="AK416" i="2"/>
  <c r="AR416" i="2" s="1"/>
  <c r="AK18" i="2"/>
  <c r="AK268" i="2"/>
  <c r="AK590" i="2"/>
  <c r="AK521" i="2"/>
  <c r="AK597" i="2"/>
  <c r="AK631" i="2"/>
  <c r="AK443" i="2"/>
  <c r="AK47" i="2"/>
  <c r="AK274" i="2"/>
  <c r="AK71" i="2"/>
  <c r="AK467" i="2"/>
  <c r="AK561" i="2"/>
  <c r="AR561" i="2" s="1"/>
  <c r="AK77" i="2"/>
  <c r="AK220" i="2"/>
  <c r="AR220" i="2" s="1"/>
  <c r="AK199" i="2"/>
  <c r="AK38" i="2"/>
  <c r="AK231" i="2"/>
  <c r="AK448" i="2"/>
  <c r="AK647" i="2"/>
  <c r="AK645" i="2"/>
  <c r="AK352" i="2"/>
  <c r="AK344" i="2"/>
  <c r="AK249" i="2"/>
  <c r="AK670" i="2"/>
  <c r="AK554" i="2"/>
  <c r="AR554" i="2" s="1"/>
  <c r="AK223" i="2"/>
  <c r="AR223" i="2" s="1"/>
  <c r="AK360" i="2"/>
  <c r="AK239" i="2"/>
  <c r="AK59" i="2"/>
  <c r="AK22" i="2"/>
  <c r="AK74" i="2"/>
  <c r="AK202" i="2"/>
  <c r="AK522" i="2"/>
  <c r="AK90" i="2"/>
  <c r="AK263" i="2"/>
  <c r="AR263" i="2" s="1"/>
  <c r="AK191" i="2"/>
  <c r="AR191" i="2" s="1"/>
  <c r="AK294" i="2"/>
  <c r="AK408" i="2"/>
  <c r="AK24" i="2"/>
  <c r="AK523" i="2"/>
  <c r="AK147" i="2"/>
  <c r="AK367" i="2"/>
  <c r="AK547" i="2"/>
  <c r="AK723" i="2"/>
  <c r="AR723" i="2" s="1"/>
  <c r="AK484" i="2"/>
  <c r="AR484" i="2" s="1"/>
  <c r="AK243" i="2"/>
  <c r="AK628" i="2"/>
  <c r="AK187" i="2"/>
  <c r="AK284" i="2"/>
  <c r="AK702" i="2"/>
  <c r="AR702" i="2" s="1"/>
  <c r="AK713" i="2"/>
  <c r="AK211" i="2"/>
  <c r="AK108" i="2"/>
  <c r="AK110" i="2"/>
  <c r="AK433" i="2"/>
  <c r="AK665" i="2"/>
  <c r="AK524" i="2"/>
  <c r="AR524" i="2" s="1"/>
  <c r="AK261" i="2"/>
  <c r="AK468" i="2"/>
  <c r="AK201" i="2"/>
  <c r="AR201" i="2" s="1"/>
  <c r="AK407" i="2"/>
  <c r="AR407" i="2" s="1"/>
  <c r="AK478" i="2"/>
  <c r="AK323" i="2"/>
  <c r="AK153" i="2"/>
  <c r="AK237" i="2"/>
  <c r="AK120" i="2"/>
  <c r="AK525" i="2"/>
  <c r="AK248" i="2"/>
  <c r="AK526" i="2"/>
  <c r="AK692" i="2"/>
  <c r="AK413" i="2"/>
  <c r="AK316" i="2"/>
  <c r="AK596" i="2"/>
  <c r="AR596" i="2" s="1"/>
  <c r="AK164" i="2"/>
  <c r="AK550" i="2"/>
  <c r="AK373" i="2"/>
  <c r="AK615" i="2"/>
  <c r="AK440" i="2"/>
  <c r="AK93" i="2"/>
  <c r="AK455" i="2"/>
  <c r="AK31" i="2"/>
  <c r="AK236" i="2"/>
  <c r="AK107" i="2"/>
  <c r="AK527" i="2"/>
  <c r="AK675" i="2"/>
  <c r="AR675" i="2" s="1"/>
  <c r="AK58" i="2"/>
  <c r="AK267" i="2"/>
  <c r="AK119" i="2"/>
  <c r="AK205" i="2"/>
  <c r="AK426" i="2"/>
  <c r="AK528" i="2"/>
  <c r="AK382" i="2"/>
  <c r="AR382" i="2" s="1"/>
  <c r="AK398" i="2"/>
  <c r="AK213" i="2"/>
  <c r="AK663" i="2"/>
  <c r="AK418" i="2"/>
  <c r="AR418" i="2" s="1"/>
  <c r="AK327" i="2"/>
  <c r="AK272" i="2"/>
  <c r="AR272" i="2" s="1"/>
  <c r="AK635" i="2"/>
  <c r="AK163" i="2"/>
  <c r="AK130" i="2"/>
  <c r="AK697" i="2"/>
  <c r="AK466" i="2"/>
  <c r="AK301" i="2"/>
  <c r="AK50" i="2"/>
  <c r="AR50" i="2" s="1"/>
  <c r="AK608" i="2"/>
  <c r="AK700" i="2"/>
  <c r="AK114" i="2"/>
  <c r="AR114" i="2" s="1"/>
  <c r="AK610" i="2"/>
  <c r="AK632" i="2"/>
  <c r="AK179" i="2"/>
  <c r="AK529" i="2"/>
  <c r="AK134" i="2"/>
  <c r="AK711" i="2"/>
  <c r="AK687" i="2"/>
  <c r="AK718" i="2"/>
  <c r="AK661" i="2"/>
  <c r="AK100" i="2"/>
  <c r="AK246" i="2"/>
  <c r="AK581" i="2"/>
  <c r="AK428" i="2"/>
  <c r="AK593" i="2"/>
  <c r="AK498" i="2"/>
  <c r="AK651" i="2"/>
  <c r="AK240" i="2"/>
  <c r="AK530" i="2"/>
  <c r="AK131" i="2"/>
  <c r="AK685" i="2"/>
  <c r="AK194" i="2"/>
  <c r="AR194" i="2" s="1"/>
  <c r="AK247" i="2"/>
  <c r="AK429" i="2"/>
  <c r="AK264" i="2"/>
  <c r="AK493" i="2"/>
  <c r="AK684" i="2"/>
  <c r="AK115" i="2"/>
  <c r="AK192" i="2"/>
  <c r="AK281" i="2"/>
  <c r="AK328" i="2"/>
  <c r="AK726" i="2"/>
  <c r="AK283" i="2"/>
  <c r="AR283" i="2" s="1"/>
  <c r="AK278" i="2"/>
  <c r="AK655" i="2"/>
  <c r="AK565" i="2"/>
  <c r="AR565" i="2" s="1"/>
  <c r="AK280" i="2"/>
  <c r="AK531" i="2"/>
  <c r="AK303" i="2"/>
  <c r="AR303" i="2" s="1"/>
  <c r="AK532" i="2"/>
  <c r="AK639" i="2"/>
  <c r="AK394" i="2"/>
  <c r="AK181" i="2"/>
  <c r="AK200" i="2"/>
  <c r="AK567" i="2"/>
  <c r="AR567" i="2" s="1"/>
  <c r="AK302" i="2"/>
  <c r="AK353" i="2"/>
  <c r="AK533" i="2"/>
  <c r="AK129" i="2"/>
  <c r="AK683" i="2"/>
  <c r="AK207" i="2"/>
  <c r="AK177" i="2"/>
  <c r="AK343" i="2"/>
  <c r="AK306" i="2"/>
  <c r="AK365" i="2"/>
  <c r="AK152" i="2"/>
  <c r="AK351" i="2"/>
  <c r="AK542" i="2"/>
  <c r="AK606" i="2"/>
  <c r="AK640" i="2"/>
  <c r="AK534" i="2"/>
  <c r="AR534" i="2" s="1"/>
  <c r="AK546" i="2"/>
  <c r="AK592" i="2"/>
  <c r="AK475" i="2"/>
  <c r="AK652" i="2"/>
  <c r="AK500" i="2"/>
  <c r="AK580" i="2"/>
  <c r="AK535" i="2"/>
  <c r="AK536" i="2"/>
  <c r="AK588" i="2"/>
  <c r="AK650" i="2"/>
  <c r="AK677" i="2"/>
  <c r="AR677" i="2" s="1"/>
  <c r="AK391" i="2"/>
  <c r="AK72" i="2"/>
  <c r="AR72" i="2" s="1"/>
  <c r="AK673" i="2"/>
  <c r="AR673" i="2" s="1"/>
  <c r="AK544" i="2"/>
  <c r="AK501" i="2"/>
  <c r="AK537" i="2"/>
  <c r="AK454" i="2"/>
  <c r="AK633" i="2"/>
  <c r="AK488" i="2"/>
  <c r="AK701" i="2"/>
  <c r="AR701" i="2" s="1"/>
  <c r="AK538" i="2"/>
  <c r="AK653" i="2"/>
  <c r="AK637" i="2"/>
  <c r="AR637" i="2" s="1"/>
  <c r="AK399" i="2"/>
  <c r="AR399" i="2" s="1"/>
  <c r="AK335" i="2"/>
  <c r="AK644" i="2"/>
  <c r="AK589" i="2"/>
  <c r="AK338" i="2"/>
  <c r="AK388" i="2"/>
  <c r="AK331" i="2"/>
  <c r="AK411" i="2"/>
  <c r="AK595" i="2"/>
  <c r="AK603" i="2"/>
  <c r="AK539" i="2"/>
  <c r="AR539" i="2" s="1"/>
  <c r="AK308" i="2"/>
  <c r="AR308" i="2" s="1"/>
  <c r="AK296" i="2"/>
  <c r="AR296" i="2" s="1"/>
  <c r="AK720" i="2"/>
  <c r="AR720" i="2" s="1"/>
  <c r="AK540" i="2"/>
  <c r="AK688" i="2"/>
  <c r="AK679" i="2"/>
  <c r="AK676" i="2"/>
  <c r="AK686" i="2"/>
  <c r="N420" i="2"/>
  <c r="N609" i="2"/>
  <c r="N27" i="2"/>
  <c r="N8" i="2"/>
  <c r="N113" i="2"/>
  <c r="N97" i="2"/>
  <c r="N566" i="2"/>
  <c r="N658" i="2"/>
  <c r="N678" i="2"/>
  <c r="N260" i="2"/>
  <c r="N73" i="2"/>
  <c r="N591" i="2"/>
  <c r="N332" i="2"/>
  <c r="N262" i="2"/>
  <c r="N480" i="2"/>
  <c r="N57" i="2"/>
  <c r="AR57" i="2" s="1"/>
  <c r="N145" i="2"/>
  <c r="N222" i="2"/>
  <c r="N208" i="2"/>
  <c r="N143" i="2"/>
  <c r="N6" i="2"/>
  <c r="N706" i="2"/>
  <c r="N133" i="2"/>
  <c r="N53" i="2"/>
  <c r="N123" i="2"/>
  <c r="N39" i="2"/>
  <c r="N372" i="2"/>
  <c r="N43" i="2"/>
  <c r="N216" i="2"/>
  <c r="N10" i="2"/>
  <c r="N142" i="2"/>
  <c r="N672" i="2"/>
  <c r="N91" i="2"/>
  <c r="N5" i="2"/>
  <c r="N490" i="2"/>
  <c r="N66" i="2"/>
  <c r="N67" i="2"/>
  <c r="N15" i="2"/>
  <c r="N229" i="2"/>
  <c r="N78" i="2"/>
  <c r="N40" i="2"/>
  <c r="N19" i="2"/>
  <c r="N406" i="2"/>
  <c r="N13" i="2"/>
  <c r="N137" i="2"/>
  <c r="N217" i="2"/>
  <c r="N154" i="2"/>
  <c r="N2" i="2"/>
  <c r="N62" i="2"/>
  <c r="N25" i="2"/>
  <c r="N234" i="2"/>
  <c r="N41" i="2"/>
  <c r="AR41" i="2" s="1"/>
  <c r="N206" i="2"/>
  <c r="N235" i="2"/>
  <c r="N210" i="2"/>
  <c r="N35" i="2"/>
  <c r="N68" i="2"/>
  <c r="N7" i="2"/>
  <c r="N472" i="2"/>
  <c r="N569" i="2"/>
  <c r="N69" i="2"/>
  <c r="N447" i="2"/>
  <c r="N169" i="2"/>
  <c r="N14" i="2"/>
  <c r="N155" i="2"/>
  <c r="N85" i="2"/>
  <c r="N326" i="2"/>
  <c r="N12" i="2"/>
  <c r="N105" i="2"/>
  <c r="N170" i="2"/>
  <c r="N87" i="2"/>
  <c r="N551" i="2"/>
  <c r="N704" i="2"/>
  <c r="N435" i="2"/>
  <c r="N86" i="2"/>
  <c r="N28" i="2"/>
  <c r="N84" i="2"/>
  <c r="N82" i="2"/>
  <c r="N126" i="2"/>
  <c r="N487" i="2"/>
  <c r="N175" i="2"/>
  <c r="N112" i="2"/>
  <c r="N64" i="2"/>
  <c r="N109" i="2"/>
  <c r="N22" i="2"/>
  <c r="N48" i="2"/>
  <c r="N384" i="2"/>
  <c r="N211" i="2"/>
  <c r="N94" i="2"/>
  <c r="N121" i="2"/>
  <c r="N128" i="2"/>
  <c r="N104" i="2"/>
  <c r="N153" i="2"/>
  <c r="N160" i="2"/>
  <c r="N624" i="2"/>
  <c r="N20" i="2"/>
  <c r="N291" i="2"/>
  <c r="N45" i="2"/>
  <c r="N76" i="2"/>
  <c r="N261" i="2"/>
  <c r="N306" i="2"/>
  <c r="N116" i="2"/>
  <c r="N218" i="2"/>
  <c r="N174" i="2"/>
  <c r="N30" i="2"/>
  <c r="N49" i="2"/>
  <c r="N343" i="2"/>
  <c r="N503" i="2"/>
  <c r="N63" i="2"/>
  <c r="N29" i="2"/>
  <c r="N156" i="2"/>
  <c r="N46" i="2"/>
  <c r="N289" i="2"/>
  <c r="N585" i="2"/>
  <c r="N51" i="2"/>
  <c r="N304" i="2"/>
  <c r="N333" i="2"/>
  <c r="N106" i="2"/>
  <c r="N130" i="2"/>
  <c r="N327" i="2"/>
  <c r="N60" i="2"/>
  <c r="N549" i="2"/>
  <c r="N202" i="2"/>
  <c r="N441" i="2"/>
  <c r="AR441" i="2" s="1"/>
  <c r="N571" i="2"/>
  <c r="N99" i="2"/>
  <c r="N380" i="2"/>
  <c r="N141" i="2"/>
  <c r="N451" i="2"/>
  <c r="N215" i="2"/>
  <c r="N171" i="2"/>
  <c r="N61" i="2"/>
  <c r="N357" i="2"/>
  <c r="N721" i="2"/>
  <c r="N136" i="2"/>
  <c r="N395" i="2"/>
  <c r="N159" i="2"/>
  <c r="N179" i="2"/>
  <c r="N9" i="2"/>
  <c r="N88" i="2"/>
  <c r="N21" i="2"/>
  <c r="N265" i="2"/>
  <c r="N55" i="2"/>
  <c r="N118" i="2"/>
  <c r="N98" i="2"/>
  <c r="N385" i="2"/>
  <c r="N23" i="2"/>
  <c r="N34" i="2"/>
  <c r="N139" i="2"/>
  <c r="N18" i="2"/>
  <c r="N111" i="2"/>
  <c r="N11" i="2"/>
  <c r="N188" i="2"/>
  <c r="N52" i="2"/>
  <c r="N717" i="2"/>
  <c r="N410" i="2"/>
  <c r="N102" i="2"/>
  <c r="N434" i="2"/>
  <c r="N316" i="2"/>
  <c r="N497" i="2"/>
  <c r="N77" i="2"/>
  <c r="N44" i="2"/>
  <c r="N247" i="2"/>
  <c r="N56" i="2"/>
  <c r="N150" i="2"/>
  <c r="N625" i="2"/>
  <c r="N54" i="2"/>
  <c r="N464" i="2"/>
  <c r="N499" i="2"/>
  <c r="N178" i="2"/>
  <c r="N379" i="2"/>
  <c r="N212" i="2"/>
  <c r="N70" i="2"/>
  <c r="N164" i="2"/>
  <c r="N83" i="2"/>
  <c r="N402" i="2"/>
  <c r="N557" i="2"/>
  <c r="N26" i="2"/>
  <c r="N309" i="2"/>
  <c r="N278" i="2"/>
  <c r="N38" i="2"/>
  <c r="N512" i="2"/>
  <c r="N555" i="2"/>
  <c r="N75" i="2"/>
  <c r="N101" i="2"/>
  <c r="N32" i="2"/>
  <c r="N403" i="2"/>
  <c r="N117" i="2"/>
  <c r="N80" i="2"/>
  <c r="N197" i="2"/>
  <c r="N36" i="2"/>
  <c r="N621" i="2"/>
  <c r="N237" i="2"/>
  <c r="N214" i="2"/>
  <c r="N725" i="2"/>
  <c r="N59" i="2"/>
  <c r="N219" i="2"/>
  <c r="N176" i="2"/>
  <c r="N33" i="2"/>
  <c r="N257" i="2"/>
  <c r="N362" i="2"/>
  <c r="N42" i="2"/>
  <c r="N24" i="2"/>
  <c r="N300" i="2"/>
  <c r="N231" i="2"/>
  <c r="N165" i="2"/>
  <c r="N110" i="2"/>
  <c r="N146" i="2"/>
  <c r="N71" i="2"/>
  <c r="N132" i="2"/>
  <c r="N243" i="2"/>
  <c r="N163" i="2"/>
  <c r="N613" i="2"/>
  <c r="N79" i="2"/>
  <c r="N401" i="2"/>
  <c r="N230" i="2"/>
  <c r="N627" i="2"/>
  <c r="N577" i="2"/>
  <c r="N279" i="2"/>
  <c r="N149" i="2"/>
  <c r="N604" i="2"/>
  <c r="N236" i="2"/>
  <c r="N705" i="2"/>
  <c r="N504" i="2"/>
  <c r="N270" i="2"/>
  <c r="N446" i="2"/>
  <c r="N364" i="2"/>
  <c r="N225" i="2"/>
  <c r="N691" i="2"/>
  <c r="N108" i="2"/>
  <c r="N90" i="2"/>
  <c r="N347" i="2"/>
  <c r="N302" i="2"/>
  <c r="N37" i="2"/>
  <c r="N408" i="2"/>
  <c r="N240" i="2"/>
  <c r="N356" i="2"/>
  <c r="N148" i="2"/>
  <c r="N707" i="2"/>
  <c r="N666" i="2"/>
  <c r="N140" i="2"/>
  <c r="N157" i="2"/>
  <c r="N95" i="2"/>
  <c r="N74" i="2"/>
  <c r="N430" i="2"/>
  <c r="N182" i="2"/>
  <c r="N282" i="2"/>
  <c r="N424" i="2"/>
  <c r="N415" i="2"/>
  <c r="N478" i="2"/>
  <c r="N612" i="2"/>
  <c r="N258" i="2"/>
  <c r="N93" i="2"/>
  <c r="N134" i="2"/>
  <c r="N266" i="2"/>
  <c r="N318" i="2"/>
  <c r="AR318" i="2" s="1"/>
  <c r="N310" i="2"/>
  <c r="N166" i="2"/>
  <c r="N228" i="2"/>
  <c r="N259" i="2"/>
  <c r="N576" i="2"/>
  <c r="N505" i="2"/>
  <c r="N250" i="2"/>
  <c r="N31" i="2"/>
  <c r="N172" i="2"/>
  <c r="N657" i="2"/>
  <c r="N578" i="2"/>
  <c r="N196" i="2"/>
  <c r="N522" i="2"/>
  <c r="N518" i="2"/>
  <c r="N151" i="2"/>
  <c r="N213" i="2"/>
  <c r="N288" i="2"/>
  <c r="N305" i="2"/>
  <c r="N209" i="2"/>
  <c r="N714" i="2"/>
  <c r="N445" i="2"/>
  <c r="N280" i="2"/>
  <c r="N466" i="2"/>
  <c r="N715" i="2"/>
  <c r="N144" i="2"/>
  <c r="N204" i="2"/>
  <c r="N290" i="2"/>
  <c r="N256" i="2"/>
  <c r="N317" i="2"/>
  <c r="N199" i="2"/>
  <c r="N187" i="2"/>
  <c r="N587" i="2"/>
  <c r="N398" i="2"/>
  <c r="N359" i="2"/>
  <c r="N523" i="2"/>
  <c r="N162" i="2"/>
  <c r="N608" i="2"/>
  <c r="N226" i="2"/>
  <c r="N173" i="2"/>
  <c r="N414" i="2"/>
  <c r="N299" i="2"/>
  <c r="N273" i="2"/>
  <c r="N292" i="2"/>
  <c r="N337" i="2"/>
  <c r="N468" i="2"/>
  <c r="N138" i="2"/>
  <c r="N180" i="2"/>
  <c r="N287" i="2"/>
  <c r="N508" i="2"/>
  <c r="N244" i="2"/>
  <c r="N193" i="2"/>
  <c r="N125" i="2"/>
  <c r="N638" i="2"/>
  <c r="N564" i="2"/>
  <c r="N325" i="2"/>
  <c r="N694" i="2"/>
  <c r="N207" i="2"/>
  <c r="N646" i="2"/>
  <c r="N322" i="2"/>
  <c r="N463" i="2"/>
  <c r="N526" i="2"/>
  <c r="N167" i="2"/>
  <c r="N348" i="2"/>
  <c r="N195" i="2"/>
  <c r="N198" i="2"/>
  <c r="N542" i="2"/>
  <c r="N396" i="2"/>
  <c r="N722" i="2"/>
  <c r="N708" i="2"/>
  <c r="N124" i="2"/>
  <c r="N181" i="2"/>
  <c r="N442" i="2"/>
  <c r="N152" i="2"/>
  <c r="N314" i="2"/>
  <c r="N329" i="2"/>
  <c r="N3" i="2"/>
  <c r="N131" i="2"/>
  <c r="N245" i="2"/>
  <c r="N307" i="2"/>
  <c r="N221" i="2"/>
  <c r="N607" i="2"/>
  <c r="N397" i="2"/>
  <c r="N622" i="2"/>
  <c r="N390" i="2"/>
  <c r="N203" i="2"/>
  <c r="N546" i="2"/>
  <c r="N17" i="2"/>
  <c r="N339" i="2"/>
  <c r="N183" i="2"/>
  <c r="N161" i="2"/>
  <c r="N158" i="2"/>
  <c r="N349" i="2"/>
  <c r="N363" i="2"/>
  <c r="N190" i="2"/>
  <c r="N267" i="2"/>
  <c r="N470" i="2"/>
  <c r="N695" i="2"/>
  <c r="N227" i="2"/>
  <c r="N286" i="2"/>
  <c r="N449" i="2"/>
  <c r="N628" i="2"/>
  <c r="N376" i="2"/>
  <c r="N412" i="2"/>
  <c r="N168" i="2"/>
  <c r="N429" i="2"/>
  <c r="N386" i="2"/>
  <c r="N582" i="2"/>
  <c r="N232" i="2"/>
  <c r="N205" i="2"/>
  <c r="N345" i="2"/>
  <c r="N660" i="2"/>
  <c r="N619" i="2"/>
  <c r="N119" i="2"/>
  <c r="N458" i="2"/>
  <c r="N393" i="2"/>
  <c r="N295" i="2"/>
  <c r="N242" i="2"/>
  <c r="N103" i="2"/>
  <c r="N477" i="2"/>
  <c r="N436" i="2"/>
  <c r="N335" i="2"/>
  <c r="N404" i="2"/>
  <c r="N298" i="2"/>
  <c r="N268" i="2"/>
  <c r="N400" i="2"/>
  <c r="N381" i="2"/>
  <c r="N460" i="2"/>
  <c r="N107" i="2"/>
  <c r="N185" i="2"/>
  <c r="N312" i="2"/>
  <c r="N617" i="2"/>
  <c r="N189" i="2"/>
  <c r="N122" i="2"/>
  <c r="N593" i="2"/>
  <c r="N453" i="2"/>
  <c r="N437" i="2"/>
  <c r="N249" i="2"/>
  <c r="N373" i="2"/>
  <c r="N293" i="2"/>
  <c r="N511" i="2"/>
  <c r="N252" i="2"/>
  <c r="N603" i="2"/>
  <c r="N241" i="2"/>
  <c r="N127" i="2"/>
  <c r="N269" i="2"/>
  <c r="N355" i="2"/>
  <c r="N594" i="2"/>
  <c r="N276" i="2"/>
  <c r="N550" i="2"/>
  <c r="N16" i="2"/>
  <c r="N630" i="2"/>
  <c r="N558" i="2"/>
  <c r="N330" i="2"/>
  <c r="N510" i="2"/>
  <c r="N443" i="2"/>
  <c r="N254" i="2"/>
  <c r="N649" i="2"/>
  <c r="N716" i="2"/>
  <c r="N391" i="2"/>
  <c r="N4" i="2"/>
  <c r="N455" i="2"/>
  <c r="N255" i="2"/>
  <c r="N311" i="2"/>
  <c r="N426" i="2"/>
  <c r="N89" i="2"/>
  <c r="N320" i="2"/>
  <c r="N513" i="2"/>
  <c r="N251" i="2"/>
  <c r="N186" i="2"/>
  <c r="N387" i="2"/>
  <c r="N233" i="2"/>
  <c r="N422" i="2"/>
  <c r="N439" i="2"/>
  <c r="N383" i="2"/>
  <c r="N135" i="2"/>
  <c r="N389" i="2"/>
  <c r="N341" i="2"/>
  <c r="N81" i="2"/>
  <c r="N600" i="2"/>
  <c r="N369" i="2"/>
  <c r="N65" i="2"/>
  <c r="N336" i="2"/>
  <c r="N648" i="2"/>
  <c r="N473" i="2"/>
  <c r="N313" i="2"/>
  <c r="N724" i="2"/>
  <c r="N541" i="2"/>
  <c r="N514" i="2"/>
  <c r="N315" i="2"/>
  <c r="N352" i="2"/>
  <c r="N392" i="2"/>
  <c r="N668" i="2"/>
  <c r="N543" i="2"/>
  <c r="N324" i="2"/>
  <c r="N297" i="2"/>
  <c r="N253" i="2"/>
  <c r="N699" i="2"/>
  <c r="N618" i="2"/>
  <c r="N277" i="2"/>
  <c r="N366" i="2"/>
  <c r="N413" i="2"/>
  <c r="N285" i="2"/>
  <c r="N334" i="2"/>
  <c r="N92" i="2"/>
  <c r="N431" i="2"/>
  <c r="N96" i="2"/>
  <c r="N368" i="2"/>
  <c r="N340" i="2"/>
  <c r="N486" i="2"/>
  <c r="N570" i="2"/>
  <c r="N656" i="2"/>
  <c r="N358" i="2"/>
  <c r="N238" i="2"/>
  <c r="N515" i="2"/>
  <c r="N682" i="2"/>
  <c r="N275" i="2"/>
  <c r="N481" i="2"/>
  <c r="N703" i="2"/>
  <c r="N374" i="2"/>
  <c r="N423" i="2"/>
  <c r="N319" i="2"/>
  <c r="N365" i="2"/>
  <c r="N344" i="2"/>
  <c r="N579" i="2"/>
  <c r="N388" i="2"/>
  <c r="N321" i="2"/>
  <c r="N224" i="2"/>
  <c r="N371" i="2"/>
  <c r="N516" i="2"/>
  <c r="N284" i="2"/>
  <c r="N560" i="2"/>
  <c r="N517" i="2"/>
  <c r="N461" i="2"/>
  <c r="N696" i="2"/>
  <c r="N620" i="2"/>
  <c r="N528" i="2"/>
  <c r="N184" i="2"/>
  <c r="N444" i="2"/>
  <c r="N474" i="2"/>
  <c r="N450" i="2"/>
  <c r="N377" i="2"/>
  <c r="N428" i="2"/>
  <c r="N264" i="2"/>
  <c r="N457" i="2"/>
  <c r="N421" i="2"/>
  <c r="N519" i="2"/>
  <c r="N507" i="2"/>
  <c r="N342" i="2"/>
  <c r="N271" i="2"/>
  <c r="N693" i="2"/>
  <c r="N574" i="2"/>
  <c r="N432" i="2"/>
  <c r="N354" i="2"/>
  <c r="N350" i="2"/>
  <c r="N552" i="2"/>
  <c r="N548" i="2"/>
  <c r="N645" i="2"/>
  <c r="N416" i="2"/>
  <c r="N462" i="2"/>
  <c r="N448" i="2"/>
  <c r="N527" i="2"/>
  <c r="N521" i="2"/>
  <c r="N411" i="2"/>
  <c r="N631" i="2"/>
  <c r="N469" i="2"/>
  <c r="N47" i="2"/>
  <c r="N274" i="2"/>
  <c r="N409" i="2"/>
  <c r="N467" i="2"/>
  <c r="N561" i="2"/>
  <c r="N572" i="2"/>
  <c r="N220" i="2"/>
  <c r="N598" i="2"/>
  <c r="N643" i="2"/>
  <c r="N438" i="2"/>
  <c r="N346" i="2"/>
  <c r="N647" i="2"/>
  <c r="N502" i="2"/>
  <c r="N378" i="2"/>
  <c r="N586" i="2"/>
  <c r="N684" i="2"/>
  <c r="N559" i="2"/>
  <c r="N554" i="2"/>
  <c r="N223" i="2"/>
  <c r="N360" i="2"/>
  <c r="N239" i="2"/>
  <c r="N433" i="2"/>
  <c r="N553" i="2"/>
  <c r="N419" i="2"/>
  <c r="N375" i="2"/>
  <c r="N353" i="2"/>
  <c r="N599" i="2"/>
  <c r="N263" i="2"/>
  <c r="N191" i="2"/>
  <c r="N294" i="2"/>
  <c r="N531" i="2"/>
  <c r="N338" i="2"/>
  <c r="N479" i="2"/>
  <c r="N147" i="2"/>
  <c r="N367" i="2"/>
  <c r="N547" i="2"/>
  <c r="N723" i="2"/>
  <c r="N484" i="2"/>
  <c r="N323" i="2"/>
  <c r="N509" i="2"/>
  <c r="N592" i="2"/>
  <c r="N361" i="2"/>
  <c r="N702" i="2"/>
  <c r="N713" i="2"/>
  <c r="N425" i="2"/>
  <c r="N629" i="2"/>
  <c r="N394" i="2"/>
  <c r="N482" i="2"/>
  <c r="N665" i="2"/>
  <c r="N524" i="2"/>
  <c r="N614" i="2"/>
  <c r="N661" i="2"/>
  <c r="N201" i="2"/>
  <c r="N407" i="2"/>
  <c r="N493" i="2"/>
  <c r="N498" i="2"/>
  <c r="N623" i="2"/>
  <c r="N545" i="2"/>
  <c r="N120" i="2"/>
  <c r="N525" i="2"/>
  <c r="N248" i="2"/>
  <c r="N495" i="2"/>
  <c r="N692" i="2"/>
  <c r="N471" i="2"/>
  <c r="N417" i="2"/>
  <c r="N596" i="2"/>
  <c r="N459" i="2"/>
  <c r="N492" i="2"/>
  <c r="N491" i="2"/>
  <c r="N615" i="2"/>
  <c r="N440" i="2"/>
  <c r="N520" i="2"/>
  <c r="N663" i="2"/>
  <c r="N664" i="2"/>
  <c r="N494" i="2"/>
  <c r="N632" i="2"/>
  <c r="N370" i="2"/>
  <c r="N675" i="2"/>
  <c r="N58" i="2"/>
  <c r="N506" i="2"/>
  <c r="N589" i="2"/>
  <c r="N496" i="2"/>
  <c r="N427" i="2"/>
  <c r="N483" i="2"/>
  <c r="N382" i="2"/>
  <c r="N605" i="2"/>
  <c r="N476" i="2"/>
  <c r="N573" i="2"/>
  <c r="N418" i="2"/>
  <c r="N606" i="2"/>
  <c r="N272" i="2"/>
  <c r="N635" i="2"/>
  <c r="N659" i="2"/>
  <c r="N500" i="2"/>
  <c r="N697" i="2"/>
  <c r="N611" i="2"/>
  <c r="N301" i="2"/>
  <c r="N50" i="2"/>
  <c r="N601" i="2"/>
  <c r="N405" i="2"/>
  <c r="N114" i="2"/>
  <c r="N669" i="2"/>
  <c r="N456" i="2"/>
  <c r="N602" i="2"/>
  <c r="N529" i="2"/>
  <c r="N597" i="2"/>
  <c r="N489" i="2"/>
  <c r="N662" i="2"/>
  <c r="N563" i="2"/>
  <c r="N640" i="2"/>
  <c r="N100" i="2"/>
  <c r="N246" i="2"/>
  <c r="N639" i="2"/>
  <c r="N485" i="2"/>
  <c r="N642" i="2"/>
  <c r="N650" i="2"/>
  <c r="N651" i="2"/>
  <c r="N653" i="2"/>
  <c r="N530" i="2"/>
  <c r="N556" i="2"/>
  <c r="N575" i="2"/>
  <c r="N194" i="2"/>
  <c r="N465" i="2"/>
  <c r="N452" i="2"/>
  <c r="N590" i="2"/>
  <c r="N584" i="2"/>
  <c r="N610" i="2"/>
  <c r="N115" i="2"/>
  <c r="N192" i="2"/>
  <c r="N281" i="2"/>
  <c r="N328" i="2"/>
  <c r="N726" i="2"/>
  <c r="N283" i="2"/>
  <c r="N581" i="2"/>
  <c r="N488" i="2"/>
  <c r="N565" i="2"/>
  <c r="N667" i="2"/>
  <c r="N626" i="2"/>
  <c r="N303" i="2"/>
  <c r="N532" i="2"/>
  <c r="N568" i="2"/>
  <c r="N683" i="2"/>
  <c r="N674" i="2"/>
  <c r="N200" i="2"/>
  <c r="N567" i="2"/>
  <c r="N636" i="2"/>
  <c r="N562" i="2"/>
  <c r="N533" i="2"/>
  <c r="N129" i="2"/>
  <c r="N655" i="2"/>
  <c r="N641" i="2"/>
  <c r="N177" i="2"/>
  <c r="N689" i="2"/>
  <c r="N616" i="2"/>
  <c r="N583" i="2"/>
  <c r="N681" i="2"/>
  <c r="N351" i="2"/>
  <c r="N690" i="2"/>
  <c r="N634" i="2"/>
  <c r="N719" i="2"/>
  <c r="N534" i="2"/>
  <c r="N685" i="2"/>
  <c r="N654" i="2"/>
  <c r="N475" i="2"/>
  <c r="N652" i="2"/>
  <c r="N700" i="2"/>
  <c r="N580" i="2"/>
  <c r="N535" i="2"/>
  <c r="N536" i="2"/>
  <c r="N588" i="2"/>
  <c r="N671" i="2"/>
  <c r="N677" i="2"/>
  <c r="N680" i="2"/>
  <c r="N72" i="2"/>
  <c r="N673" i="2"/>
  <c r="N544" i="2"/>
  <c r="N501" i="2"/>
  <c r="N537" i="2"/>
  <c r="N454" i="2"/>
  <c r="N633" i="2"/>
  <c r="N712" i="2"/>
  <c r="N701" i="2"/>
  <c r="N538" i="2"/>
  <c r="N687" i="2"/>
  <c r="N637" i="2"/>
  <c r="N399" i="2"/>
  <c r="N710" i="2"/>
  <c r="N644" i="2"/>
  <c r="N670" i="2"/>
  <c r="N698" i="2"/>
  <c r="N709" i="2"/>
  <c r="N331" i="2"/>
  <c r="N711" i="2"/>
  <c r="N595" i="2"/>
  <c r="N718" i="2"/>
  <c r="N539" i="2"/>
  <c r="N308" i="2"/>
  <c r="N296" i="2"/>
  <c r="N720" i="2"/>
  <c r="N540" i="2"/>
  <c r="N688" i="2"/>
  <c r="N679" i="2"/>
  <c r="N676" i="2"/>
  <c r="N686" i="2"/>
  <c r="L420" i="2"/>
  <c r="L609" i="2"/>
  <c r="L27" i="2"/>
  <c r="L8" i="2"/>
  <c r="L113" i="2"/>
  <c r="L97" i="2"/>
  <c r="L566" i="2"/>
  <c r="L658" i="2"/>
  <c r="L678" i="2"/>
  <c r="L260" i="2"/>
  <c r="L73" i="2"/>
  <c r="L591" i="2"/>
  <c r="L332" i="2"/>
  <c r="L262" i="2"/>
  <c r="L480" i="2"/>
  <c r="L57" i="2"/>
  <c r="L145" i="2"/>
  <c r="L222" i="2"/>
  <c r="L208" i="2"/>
  <c r="L143" i="2"/>
  <c r="L6" i="2"/>
  <c r="L706" i="2"/>
  <c r="L133" i="2"/>
  <c r="L53" i="2"/>
  <c r="L123" i="2"/>
  <c r="L39" i="2"/>
  <c r="L372" i="2"/>
  <c r="L43" i="2"/>
  <c r="L216" i="2"/>
  <c r="L10" i="2"/>
  <c r="L142" i="2"/>
  <c r="L672" i="2"/>
  <c r="L91" i="2"/>
  <c r="L5" i="2"/>
  <c r="L490" i="2"/>
  <c r="L66" i="2"/>
  <c r="L67" i="2"/>
  <c r="L15" i="2"/>
  <c r="L229" i="2"/>
  <c r="L78" i="2"/>
  <c r="L40" i="2"/>
  <c r="L19" i="2"/>
  <c r="L406" i="2"/>
  <c r="L13" i="2"/>
  <c r="L137" i="2"/>
  <c r="L217" i="2"/>
  <c r="L154" i="2"/>
  <c r="L2" i="2"/>
  <c r="L62" i="2"/>
  <c r="L25" i="2"/>
  <c r="L234" i="2"/>
  <c r="L41" i="2"/>
  <c r="L206" i="2"/>
  <c r="L235" i="2"/>
  <c r="L210" i="2"/>
  <c r="L35" i="2"/>
  <c r="L68" i="2"/>
  <c r="L7" i="2"/>
  <c r="L472" i="2"/>
  <c r="L569" i="2"/>
  <c r="L69" i="2"/>
  <c r="L447" i="2"/>
  <c r="L169" i="2"/>
  <c r="L14" i="2"/>
  <c r="L155" i="2"/>
  <c r="L85" i="2"/>
  <c r="L326" i="2"/>
  <c r="L12" i="2"/>
  <c r="L105" i="2"/>
  <c r="L170" i="2"/>
  <c r="L87" i="2"/>
  <c r="L551" i="2"/>
  <c r="L704" i="2"/>
  <c r="L435" i="2"/>
  <c r="L86" i="2"/>
  <c r="L28" i="2"/>
  <c r="L84" i="2"/>
  <c r="L82" i="2"/>
  <c r="L126" i="2"/>
  <c r="L487" i="2"/>
  <c r="L175" i="2"/>
  <c r="L112" i="2"/>
  <c r="L64" i="2"/>
  <c r="L109" i="2"/>
  <c r="L22" i="2"/>
  <c r="L48" i="2"/>
  <c r="L384" i="2"/>
  <c r="L211" i="2"/>
  <c r="L94" i="2"/>
  <c r="L121" i="2"/>
  <c r="L128" i="2"/>
  <c r="L104" i="2"/>
  <c r="L153" i="2"/>
  <c r="L160" i="2"/>
  <c r="L624" i="2"/>
  <c r="L20" i="2"/>
  <c r="L291" i="2"/>
  <c r="L45" i="2"/>
  <c r="L76" i="2"/>
  <c r="L261" i="2"/>
  <c r="L306" i="2"/>
  <c r="L116" i="2"/>
  <c r="L218" i="2"/>
  <c r="L174" i="2"/>
  <c r="L30" i="2"/>
  <c r="L49" i="2"/>
  <c r="L343" i="2"/>
  <c r="L503" i="2"/>
  <c r="L63" i="2"/>
  <c r="L29" i="2"/>
  <c r="L156" i="2"/>
  <c r="L46" i="2"/>
  <c r="L289" i="2"/>
  <c r="L585" i="2"/>
  <c r="L51" i="2"/>
  <c r="L304" i="2"/>
  <c r="L333" i="2"/>
  <c r="L106" i="2"/>
  <c r="L130" i="2"/>
  <c r="L327" i="2"/>
  <c r="L60" i="2"/>
  <c r="L549" i="2"/>
  <c r="L202" i="2"/>
  <c r="L441" i="2"/>
  <c r="L571" i="2"/>
  <c r="L99" i="2"/>
  <c r="L380" i="2"/>
  <c r="L141" i="2"/>
  <c r="L451" i="2"/>
  <c r="L215" i="2"/>
  <c r="L171" i="2"/>
  <c r="L61" i="2"/>
  <c r="L357" i="2"/>
  <c r="L721" i="2"/>
  <c r="L136" i="2"/>
  <c r="L395" i="2"/>
  <c r="L159" i="2"/>
  <c r="L179" i="2"/>
  <c r="L9" i="2"/>
  <c r="L88" i="2"/>
  <c r="L21" i="2"/>
  <c r="L265" i="2"/>
  <c r="L55" i="2"/>
  <c r="L118" i="2"/>
  <c r="L98" i="2"/>
  <c r="L385" i="2"/>
  <c r="L23" i="2"/>
  <c r="L34" i="2"/>
  <c r="L139" i="2"/>
  <c r="L18" i="2"/>
  <c r="L111" i="2"/>
  <c r="L11" i="2"/>
  <c r="L188" i="2"/>
  <c r="L52" i="2"/>
  <c r="L717" i="2"/>
  <c r="L410" i="2"/>
  <c r="L102" i="2"/>
  <c r="L434" i="2"/>
  <c r="L316" i="2"/>
  <c r="L497" i="2"/>
  <c r="L77" i="2"/>
  <c r="L44" i="2"/>
  <c r="L247" i="2"/>
  <c r="L56" i="2"/>
  <c r="L150" i="2"/>
  <c r="L625" i="2"/>
  <c r="L54" i="2"/>
  <c r="L464" i="2"/>
  <c r="L499" i="2"/>
  <c r="L178" i="2"/>
  <c r="L379" i="2"/>
  <c r="L212" i="2"/>
  <c r="L70" i="2"/>
  <c r="L164" i="2"/>
  <c r="L83" i="2"/>
  <c r="L402" i="2"/>
  <c r="L557" i="2"/>
  <c r="L26" i="2"/>
  <c r="L309" i="2"/>
  <c r="L278" i="2"/>
  <c r="L38" i="2"/>
  <c r="L512" i="2"/>
  <c r="L555" i="2"/>
  <c r="L75" i="2"/>
  <c r="L101" i="2"/>
  <c r="L32" i="2"/>
  <c r="L403" i="2"/>
  <c r="L117" i="2"/>
  <c r="L80" i="2"/>
  <c r="L197" i="2"/>
  <c r="L36" i="2"/>
  <c r="L621" i="2"/>
  <c r="L237" i="2"/>
  <c r="L214" i="2"/>
  <c r="L725" i="2"/>
  <c r="L59" i="2"/>
  <c r="L219" i="2"/>
  <c r="L176" i="2"/>
  <c r="L33" i="2"/>
  <c r="L257" i="2"/>
  <c r="L362" i="2"/>
  <c r="L42" i="2"/>
  <c r="L24" i="2"/>
  <c r="L300" i="2"/>
  <c r="L231" i="2"/>
  <c r="L165" i="2"/>
  <c r="L110" i="2"/>
  <c r="L146" i="2"/>
  <c r="L71" i="2"/>
  <c r="L132" i="2"/>
  <c r="L243" i="2"/>
  <c r="L163" i="2"/>
  <c r="L613" i="2"/>
  <c r="L79" i="2"/>
  <c r="L401" i="2"/>
  <c r="L230" i="2"/>
  <c r="L627" i="2"/>
  <c r="L577" i="2"/>
  <c r="L279" i="2"/>
  <c r="L149" i="2"/>
  <c r="L604" i="2"/>
  <c r="L236" i="2"/>
  <c r="L705" i="2"/>
  <c r="L504" i="2"/>
  <c r="L270" i="2"/>
  <c r="L446" i="2"/>
  <c r="L364" i="2"/>
  <c r="L225" i="2"/>
  <c r="L691" i="2"/>
  <c r="L108" i="2"/>
  <c r="L90" i="2"/>
  <c r="L347" i="2"/>
  <c r="L302" i="2"/>
  <c r="L37" i="2"/>
  <c r="L408" i="2"/>
  <c r="L240" i="2"/>
  <c r="L356" i="2"/>
  <c r="L148" i="2"/>
  <c r="L707" i="2"/>
  <c r="L666" i="2"/>
  <c r="L140" i="2"/>
  <c r="L157" i="2"/>
  <c r="L95" i="2"/>
  <c r="L74" i="2"/>
  <c r="L430" i="2"/>
  <c r="L182" i="2"/>
  <c r="L282" i="2"/>
  <c r="L424" i="2"/>
  <c r="L415" i="2"/>
  <c r="L478" i="2"/>
  <c r="L612" i="2"/>
  <c r="L258" i="2"/>
  <c r="L93" i="2"/>
  <c r="L134" i="2"/>
  <c r="L266" i="2"/>
  <c r="L318" i="2"/>
  <c r="L310" i="2"/>
  <c r="L166" i="2"/>
  <c r="L228" i="2"/>
  <c r="L259" i="2"/>
  <c r="L576" i="2"/>
  <c r="L505" i="2"/>
  <c r="L250" i="2"/>
  <c r="L31" i="2"/>
  <c r="L172" i="2"/>
  <c r="L657" i="2"/>
  <c r="L578" i="2"/>
  <c r="L196" i="2"/>
  <c r="L522" i="2"/>
  <c r="L518" i="2"/>
  <c r="L151" i="2"/>
  <c r="L213" i="2"/>
  <c r="L288" i="2"/>
  <c r="L305" i="2"/>
  <c r="L209" i="2"/>
  <c r="L714" i="2"/>
  <c r="L445" i="2"/>
  <c r="L280" i="2"/>
  <c r="L466" i="2"/>
  <c r="L715" i="2"/>
  <c r="L144" i="2"/>
  <c r="L204" i="2"/>
  <c r="L290" i="2"/>
  <c r="L256" i="2"/>
  <c r="L317" i="2"/>
  <c r="L199" i="2"/>
  <c r="L187" i="2"/>
  <c r="L587" i="2"/>
  <c r="L398" i="2"/>
  <c r="L359" i="2"/>
  <c r="L523" i="2"/>
  <c r="L162" i="2"/>
  <c r="L608" i="2"/>
  <c r="L226" i="2"/>
  <c r="L173" i="2"/>
  <c r="L414" i="2"/>
  <c r="L299" i="2"/>
  <c r="L273" i="2"/>
  <c r="L292" i="2"/>
  <c r="L337" i="2"/>
  <c r="L468" i="2"/>
  <c r="L138" i="2"/>
  <c r="L180" i="2"/>
  <c r="L287" i="2"/>
  <c r="L508" i="2"/>
  <c r="L244" i="2"/>
  <c r="L193" i="2"/>
  <c r="L125" i="2"/>
  <c r="L638" i="2"/>
  <c r="L564" i="2"/>
  <c r="L325" i="2"/>
  <c r="L694" i="2"/>
  <c r="L207" i="2"/>
  <c r="L646" i="2"/>
  <c r="L322" i="2"/>
  <c r="L463" i="2"/>
  <c r="L526" i="2"/>
  <c r="L167" i="2"/>
  <c r="L348" i="2"/>
  <c r="L195" i="2"/>
  <c r="L198" i="2"/>
  <c r="L542" i="2"/>
  <c r="L396" i="2"/>
  <c r="L722" i="2"/>
  <c r="L708" i="2"/>
  <c r="L124" i="2"/>
  <c r="L181" i="2"/>
  <c r="L442" i="2"/>
  <c r="L152" i="2"/>
  <c r="L314" i="2"/>
  <c r="L329" i="2"/>
  <c r="L3" i="2"/>
  <c r="L131" i="2"/>
  <c r="L245" i="2"/>
  <c r="L307" i="2"/>
  <c r="L221" i="2"/>
  <c r="L607" i="2"/>
  <c r="L397" i="2"/>
  <c r="L622" i="2"/>
  <c r="L390" i="2"/>
  <c r="L203" i="2"/>
  <c r="L546" i="2"/>
  <c r="L17" i="2"/>
  <c r="L339" i="2"/>
  <c r="L183" i="2"/>
  <c r="L161" i="2"/>
  <c r="L158" i="2"/>
  <c r="L349" i="2"/>
  <c r="L363" i="2"/>
  <c r="L190" i="2"/>
  <c r="L267" i="2"/>
  <c r="L470" i="2"/>
  <c r="L695" i="2"/>
  <c r="L227" i="2"/>
  <c r="L286" i="2"/>
  <c r="L449" i="2"/>
  <c r="L628" i="2"/>
  <c r="L376" i="2"/>
  <c r="L412" i="2"/>
  <c r="L168" i="2"/>
  <c r="L429" i="2"/>
  <c r="L386" i="2"/>
  <c r="L582" i="2"/>
  <c r="L232" i="2"/>
  <c r="L205" i="2"/>
  <c r="L345" i="2"/>
  <c r="L660" i="2"/>
  <c r="L619" i="2"/>
  <c r="L119" i="2"/>
  <c r="L458" i="2"/>
  <c r="L393" i="2"/>
  <c r="L295" i="2"/>
  <c r="L242" i="2"/>
  <c r="L103" i="2"/>
  <c r="L477" i="2"/>
  <c r="L436" i="2"/>
  <c r="L335" i="2"/>
  <c r="L404" i="2"/>
  <c r="L298" i="2"/>
  <c r="L268" i="2"/>
  <c r="L400" i="2"/>
  <c r="L381" i="2"/>
  <c r="L460" i="2"/>
  <c r="L107" i="2"/>
  <c r="L185" i="2"/>
  <c r="L312" i="2"/>
  <c r="L617" i="2"/>
  <c r="L189" i="2"/>
  <c r="L122" i="2"/>
  <c r="L593" i="2"/>
  <c r="L453" i="2"/>
  <c r="L437" i="2"/>
  <c r="L249" i="2"/>
  <c r="L373" i="2"/>
  <c r="L293" i="2"/>
  <c r="L511" i="2"/>
  <c r="L252" i="2"/>
  <c r="L603" i="2"/>
  <c r="L241" i="2"/>
  <c r="L127" i="2"/>
  <c r="L269" i="2"/>
  <c r="L355" i="2"/>
  <c r="L594" i="2"/>
  <c r="L276" i="2"/>
  <c r="L550" i="2"/>
  <c r="L16" i="2"/>
  <c r="L630" i="2"/>
  <c r="L558" i="2"/>
  <c r="L330" i="2"/>
  <c r="L510" i="2"/>
  <c r="L443" i="2"/>
  <c r="L254" i="2"/>
  <c r="L649" i="2"/>
  <c r="L716" i="2"/>
  <c r="L391" i="2"/>
  <c r="L4" i="2"/>
  <c r="L455" i="2"/>
  <c r="L255" i="2"/>
  <c r="L311" i="2"/>
  <c r="L426" i="2"/>
  <c r="L89" i="2"/>
  <c r="L320" i="2"/>
  <c r="L513" i="2"/>
  <c r="L251" i="2"/>
  <c r="L186" i="2"/>
  <c r="L387" i="2"/>
  <c r="L233" i="2"/>
  <c r="L422" i="2"/>
  <c r="L439" i="2"/>
  <c r="L383" i="2"/>
  <c r="L135" i="2"/>
  <c r="L389" i="2"/>
  <c r="L341" i="2"/>
  <c r="L81" i="2"/>
  <c r="L600" i="2"/>
  <c r="L369" i="2"/>
  <c r="L65" i="2"/>
  <c r="L336" i="2"/>
  <c r="L648" i="2"/>
  <c r="L473" i="2"/>
  <c r="L313" i="2"/>
  <c r="L724" i="2"/>
  <c r="L541" i="2"/>
  <c r="L514" i="2"/>
  <c r="L315" i="2"/>
  <c r="L352" i="2"/>
  <c r="L392" i="2"/>
  <c r="L668" i="2"/>
  <c r="L543" i="2"/>
  <c r="L324" i="2"/>
  <c r="L297" i="2"/>
  <c r="L253" i="2"/>
  <c r="L699" i="2"/>
  <c r="L618" i="2"/>
  <c r="L277" i="2"/>
  <c r="L366" i="2"/>
  <c r="L413" i="2"/>
  <c r="L285" i="2"/>
  <c r="L334" i="2"/>
  <c r="L92" i="2"/>
  <c r="L431" i="2"/>
  <c r="L96" i="2"/>
  <c r="L368" i="2"/>
  <c r="L340" i="2"/>
  <c r="L486" i="2"/>
  <c r="L570" i="2"/>
  <c r="L656" i="2"/>
  <c r="L358" i="2"/>
  <c r="L238" i="2"/>
  <c r="L515" i="2"/>
  <c r="L682" i="2"/>
  <c r="L275" i="2"/>
  <c r="L481" i="2"/>
  <c r="L703" i="2"/>
  <c r="L374" i="2"/>
  <c r="L423" i="2"/>
  <c r="L319" i="2"/>
  <c r="L365" i="2"/>
  <c r="L344" i="2"/>
  <c r="L579" i="2"/>
  <c r="L388" i="2"/>
  <c r="L321" i="2"/>
  <c r="L224" i="2"/>
  <c r="L371" i="2"/>
  <c r="L516" i="2"/>
  <c r="L284" i="2"/>
  <c r="L560" i="2"/>
  <c r="L517" i="2"/>
  <c r="L461" i="2"/>
  <c r="L696" i="2"/>
  <c r="L620" i="2"/>
  <c r="L528" i="2"/>
  <c r="L184" i="2"/>
  <c r="L444" i="2"/>
  <c r="L474" i="2"/>
  <c r="L450" i="2"/>
  <c r="L377" i="2"/>
  <c r="L428" i="2"/>
  <c r="L264" i="2"/>
  <c r="L457" i="2"/>
  <c r="L421" i="2"/>
  <c r="L519" i="2"/>
  <c r="L507" i="2"/>
  <c r="L342" i="2"/>
  <c r="L271" i="2"/>
  <c r="L693" i="2"/>
  <c r="L574" i="2"/>
  <c r="L432" i="2"/>
  <c r="L354" i="2"/>
  <c r="L350" i="2"/>
  <c r="L552" i="2"/>
  <c r="L548" i="2"/>
  <c r="L645" i="2"/>
  <c r="L416" i="2"/>
  <c r="L462" i="2"/>
  <c r="L448" i="2"/>
  <c r="L527" i="2"/>
  <c r="L521" i="2"/>
  <c r="L411" i="2"/>
  <c r="L631" i="2"/>
  <c r="L469" i="2"/>
  <c r="L47" i="2"/>
  <c r="L274" i="2"/>
  <c r="L409" i="2"/>
  <c r="L467" i="2"/>
  <c r="L561" i="2"/>
  <c r="L572" i="2"/>
  <c r="L220" i="2"/>
  <c r="L598" i="2"/>
  <c r="L643" i="2"/>
  <c r="L438" i="2"/>
  <c r="L346" i="2"/>
  <c r="L647" i="2"/>
  <c r="L502" i="2"/>
  <c r="L378" i="2"/>
  <c r="L586" i="2"/>
  <c r="L684" i="2"/>
  <c r="L559" i="2"/>
  <c r="L554" i="2"/>
  <c r="L223" i="2"/>
  <c r="L360" i="2"/>
  <c r="L239" i="2"/>
  <c r="L433" i="2"/>
  <c r="L553" i="2"/>
  <c r="L419" i="2"/>
  <c r="L375" i="2"/>
  <c r="L353" i="2"/>
  <c r="L599" i="2"/>
  <c r="L263" i="2"/>
  <c r="L191" i="2"/>
  <c r="L294" i="2"/>
  <c r="L531" i="2"/>
  <c r="L338" i="2"/>
  <c r="L479" i="2"/>
  <c r="L147" i="2"/>
  <c r="L367" i="2"/>
  <c r="L547" i="2"/>
  <c r="L723" i="2"/>
  <c r="L484" i="2"/>
  <c r="L323" i="2"/>
  <c r="L509" i="2"/>
  <c r="L592" i="2"/>
  <c r="L361" i="2"/>
  <c r="L702" i="2"/>
  <c r="L713" i="2"/>
  <c r="L425" i="2"/>
  <c r="L629" i="2"/>
  <c r="L394" i="2"/>
  <c r="L482" i="2"/>
  <c r="L665" i="2"/>
  <c r="L524" i="2"/>
  <c r="L614" i="2"/>
  <c r="L661" i="2"/>
  <c r="L201" i="2"/>
  <c r="L407" i="2"/>
  <c r="L493" i="2"/>
  <c r="L498" i="2"/>
  <c r="L623" i="2"/>
  <c r="L545" i="2"/>
  <c r="L120" i="2"/>
  <c r="L525" i="2"/>
  <c r="L248" i="2"/>
  <c r="L495" i="2"/>
  <c r="L692" i="2"/>
  <c r="L471" i="2"/>
  <c r="L417" i="2"/>
  <c r="L596" i="2"/>
  <c r="L459" i="2"/>
  <c r="L492" i="2"/>
  <c r="L491" i="2"/>
  <c r="L615" i="2"/>
  <c r="L440" i="2"/>
  <c r="L520" i="2"/>
  <c r="L663" i="2"/>
  <c r="L664" i="2"/>
  <c r="L494" i="2"/>
  <c r="L632" i="2"/>
  <c r="L370" i="2"/>
  <c r="L675" i="2"/>
  <c r="L58" i="2"/>
  <c r="L506" i="2"/>
  <c r="L589" i="2"/>
  <c r="L496" i="2"/>
  <c r="L427" i="2"/>
  <c r="L483" i="2"/>
  <c r="L382" i="2"/>
  <c r="L605" i="2"/>
  <c r="L476" i="2"/>
  <c r="L573" i="2"/>
  <c r="L418" i="2"/>
  <c r="L606" i="2"/>
  <c r="L272" i="2"/>
  <c r="L635" i="2"/>
  <c r="L659" i="2"/>
  <c r="L500" i="2"/>
  <c r="L697" i="2"/>
  <c r="L611" i="2"/>
  <c r="L301" i="2"/>
  <c r="L50" i="2"/>
  <c r="L601" i="2"/>
  <c r="L405" i="2"/>
  <c r="L114" i="2"/>
  <c r="L669" i="2"/>
  <c r="L456" i="2"/>
  <c r="L602" i="2"/>
  <c r="L529" i="2"/>
  <c r="L597" i="2"/>
  <c r="L489" i="2"/>
  <c r="L662" i="2"/>
  <c r="L563" i="2"/>
  <c r="L640" i="2"/>
  <c r="L100" i="2"/>
  <c r="L246" i="2"/>
  <c r="L639" i="2"/>
  <c r="L485" i="2"/>
  <c r="L642" i="2"/>
  <c r="L650" i="2"/>
  <c r="L651" i="2"/>
  <c r="L653" i="2"/>
  <c r="L530" i="2"/>
  <c r="L556" i="2"/>
  <c r="L575" i="2"/>
  <c r="L194" i="2"/>
  <c r="L465" i="2"/>
  <c r="L452" i="2"/>
  <c r="L590" i="2"/>
  <c r="L584" i="2"/>
  <c r="L610" i="2"/>
  <c r="L115" i="2"/>
  <c r="L192" i="2"/>
  <c r="L281" i="2"/>
  <c r="L328" i="2"/>
  <c r="L726" i="2"/>
  <c r="L283" i="2"/>
  <c r="L581" i="2"/>
  <c r="L488" i="2"/>
  <c r="L565" i="2"/>
  <c r="L667" i="2"/>
  <c r="L626" i="2"/>
  <c r="L303" i="2"/>
  <c r="L532" i="2"/>
  <c r="L568" i="2"/>
  <c r="L683" i="2"/>
  <c r="L674" i="2"/>
  <c r="L200" i="2"/>
  <c r="L567" i="2"/>
  <c r="L636" i="2"/>
  <c r="L562" i="2"/>
  <c r="L533" i="2"/>
  <c r="L129" i="2"/>
  <c r="L655" i="2"/>
  <c r="L641" i="2"/>
  <c r="L177" i="2"/>
  <c r="L689" i="2"/>
  <c r="L616" i="2"/>
  <c r="L583" i="2"/>
  <c r="L681" i="2"/>
  <c r="L351" i="2"/>
  <c r="L690" i="2"/>
  <c r="L634" i="2"/>
  <c r="L719" i="2"/>
  <c r="L534" i="2"/>
  <c r="L685" i="2"/>
  <c r="L654" i="2"/>
  <c r="L475" i="2"/>
  <c r="L652" i="2"/>
  <c r="L700" i="2"/>
  <c r="L580" i="2"/>
  <c r="L535" i="2"/>
  <c r="L536" i="2"/>
  <c r="L588" i="2"/>
  <c r="L671" i="2"/>
  <c r="L677" i="2"/>
  <c r="L680" i="2"/>
  <c r="L72" i="2"/>
  <c r="L673" i="2"/>
  <c r="L544" i="2"/>
  <c r="L501" i="2"/>
  <c r="L537" i="2"/>
  <c r="L454" i="2"/>
  <c r="L633" i="2"/>
  <c r="L712" i="2"/>
  <c r="L701" i="2"/>
  <c r="L538" i="2"/>
  <c r="L687" i="2"/>
  <c r="L637" i="2"/>
  <c r="L399" i="2"/>
  <c r="L710" i="2"/>
  <c r="L644" i="2"/>
  <c r="L670" i="2"/>
  <c r="L698" i="2"/>
  <c r="L709" i="2"/>
  <c r="L331" i="2"/>
  <c r="L711" i="2"/>
  <c r="L595" i="2"/>
  <c r="L718" i="2"/>
  <c r="L539" i="2"/>
  <c r="L308" i="2"/>
  <c r="L296" i="2"/>
  <c r="L720" i="2"/>
  <c r="L540" i="2"/>
  <c r="L688" i="2"/>
  <c r="L679" i="2"/>
  <c r="L676" i="2"/>
  <c r="L686" i="2"/>
  <c r="J420" i="2"/>
  <c r="J609" i="2"/>
  <c r="J27" i="2"/>
  <c r="J8" i="2"/>
  <c r="J113" i="2"/>
  <c r="J97" i="2"/>
  <c r="J566" i="2"/>
  <c r="J658" i="2"/>
  <c r="J678" i="2"/>
  <c r="J260" i="2"/>
  <c r="J73" i="2"/>
  <c r="J591" i="2"/>
  <c r="J332" i="2"/>
  <c r="J262" i="2"/>
  <c r="J480" i="2"/>
  <c r="J57" i="2"/>
  <c r="J145" i="2"/>
  <c r="J222" i="2"/>
  <c r="J208" i="2"/>
  <c r="J143" i="2"/>
  <c r="J6" i="2"/>
  <c r="J706" i="2"/>
  <c r="J133" i="2"/>
  <c r="J53" i="2"/>
  <c r="J123" i="2"/>
  <c r="J39" i="2"/>
  <c r="J372" i="2"/>
  <c r="J43" i="2"/>
  <c r="J216" i="2"/>
  <c r="J10" i="2"/>
  <c r="J142" i="2"/>
  <c r="J672" i="2"/>
  <c r="J91" i="2"/>
  <c r="J5" i="2"/>
  <c r="J490" i="2"/>
  <c r="J66" i="2"/>
  <c r="J67" i="2"/>
  <c r="J15" i="2"/>
  <c r="J229" i="2"/>
  <c r="J78" i="2"/>
  <c r="J40" i="2"/>
  <c r="J19" i="2"/>
  <c r="J406" i="2"/>
  <c r="J13" i="2"/>
  <c r="J137" i="2"/>
  <c r="J217" i="2"/>
  <c r="J154" i="2"/>
  <c r="J2" i="2"/>
  <c r="J62" i="2"/>
  <c r="J25" i="2"/>
  <c r="J234" i="2"/>
  <c r="J41" i="2"/>
  <c r="J206" i="2"/>
  <c r="J235" i="2"/>
  <c r="J210" i="2"/>
  <c r="J35" i="2"/>
  <c r="J68" i="2"/>
  <c r="J7" i="2"/>
  <c r="J472" i="2"/>
  <c r="J569" i="2"/>
  <c r="J69" i="2"/>
  <c r="J447" i="2"/>
  <c r="J169" i="2"/>
  <c r="J14" i="2"/>
  <c r="J155" i="2"/>
  <c r="J85" i="2"/>
  <c r="J326" i="2"/>
  <c r="J12" i="2"/>
  <c r="J105" i="2"/>
  <c r="J170" i="2"/>
  <c r="J87" i="2"/>
  <c r="J551" i="2"/>
  <c r="J704" i="2"/>
  <c r="J435" i="2"/>
  <c r="J86" i="2"/>
  <c r="J28" i="2"/>
  <c r="J84" i="2"/>
  <c r="J82" i="2"/>
  <c r="J126" i="2"/>
  <c r="J487" i="2"/>
  <c r="J175" i="2"/>
  <c r="J112" i="2"/>
  <c r="J64" i="2"/>
  <c r="J109" i="2"/>
  <c r="J22" i="2"/>
  <c r="J48" i="2"/>
  <c r="J384" i="2"/>
  <c r="J211" i="2"/>
  <c r="J94" i="2"/>
  <c r="J121" i="2"/>
  <c r="J128" i="2"/>
  <c r="J104" i="2"/>
  <c r="J153" i="2"/>
  <c r="J160" i="2"/>
  <c r="J624" i="2"/>
  <c r="J20" i="2"/>
  <c r="J291" i="2"/>
  <c r="J45" i="2"/>
  <c r="J76" i="2"/>
  <c r="J261" i="2"/>
  <c r="J306" i="2"/>
  <c r="J116" i="2"/>
  <c r="J218" i="2"/>
  <c r="J174" i="2"/>
  <c r="J30" i="2"/>
  <c r="J49" i="2"/>
  <c r="J343" i="2"/>
  <c r="J503" i="2"/>
  <c r="J63" i="2"/>
  <c r="J29" i="2"/>
  <c r="J156" i="2"/>
  <c r="J46" i="2"/>
  <c r="J289" i="2"/>
  <c r="J585" i="2"/>
  <c r="AR585" i="2" s="1"/>
  <c r="J51" i="2"/>
  <c r="AR51" i="2" s="1"/>
  <c r="J304" i="2"/>
  <c r="J333" i="2"/>
  <c r="J106" i="2"/>
  <c r="J130" i="2"/>
  <c r="J327" i="2"/>
  <c r="J60" i="2"/>
  <c r="J549" i="2"/>
  <c r="J202" i="2"/>
  <c r="J441" i="2"/>
  <c r="J571" i="2"/>
  <c r="J99" i="2"/>
  <c r="J380" i="2"/>
  <c r="J141" i="2"/>
  <c r="J451" i="2"/>
  <c r="J215" i="2"/>
  <c r="J171" i="2"/>
  <c r="J61" i="2"/>
  <c r="J357" i="2"/>
  <c r="J721" i="2"/>
  <c r="J136" i="2"/>
  <c r="J395" i="2"/>
  <c r="J159" i="2"/>
  <c r="J179" i="2"/>
  <c r="J9" i="2"/>
  <c r="J88" i="2"/>
  <c r="J21" i="2"/>
  <c r="J265" i="2"/>
  <c r="J55" i="2"/>
  <c r="J118" i="2"/>
  <c r="J98" i="2"/>
  <c r="J385" i="2"/>
  <c r="J23" i="2"/>
  <c r="J34" i="2"/>
  <c r="J139" i="2"/>
  <c r="J18" i="2"/>
  <c r="J111" i="2"/>
  <c r="J11" i="2"/>
  <c r="J188" i="2"/>
  <c r="J52" i="2"/>
  <c r="J717" i="2"/>
  <c r="J410" i="2"/>
  <c r="J102" i="2"/>
  <c r="J434" i="2"/>
  <c r="J316" i="2"/>
  <c r="J497" i="2"/>
  <c r="J77" i="2"/>
  <c r="J44" i="2"/>
  <c r="J247" i="2"/>
  <c r="J56" i="2"/>
  <c r="J150" i="2"/>
  <c r="J625" i="2"/>
  <c r="J54" i="2"/>
  <c r="J464" i="2"/>
  <c r="J499" i="2"/>
  <c r="J178" i="2"/>
  <c r="J379" i="2"/>
  <c r="J212" i="2"/>
  <c r="J70" i="2"/>
  <c r="J164" i="2"/>
  <c r="J83" i="2"/>
  <c r="J402" i="2"/>
  <c r="J557" i="2"/>
  <c r="J26" i="2"/>
  <c r="J309" i="2"/>
  <c r="J278" i="2"/>
  <c r="J38" i="2"/>
  <c r="J512" i="2"/>
  <c r="J555" i="2"/>
  <c r="J75" i="2"/>
  <c r="J101" i="2"/>
  <c r="J32" i="2"/>
  <c r="J403" i="2"/>
  <c r="J117" i="2"/>
  <c r="J80" i="2"/>
  <c r="J197" i="2"/>
  <c r="J36" i="2"/>
  <c r="J621" i="2"/>
  <c r="J237" i="2"/>
  <c r="J214" i="2"/>
  <c r="J725" i="2"/>
  <c r="J59" i="2"/>
  <c r="J219" i="2"/>
  <c r="J176" i="2"/>
  <c r="J33" i="2"/>
  <c r="J257" i="2"/>
  <c r="J362" i="2"/>
  <c r="J42" i="2"/>
  <c r="J24" i="2"/>
  <c r="J300" i="2"/>
  <c r="J231" i="2"/>
  <c r="J165" i="2"/>
  <c r="J110" i="2"/>
  <c r="J146" i="2"/>
  <c r="J71" i="2"/>
  <c r="J132" i="2"/>
  <c r="J243" i="2"/>
  <c r="J163" i="2"/>
  <c r="J613" i="2"/>
  <c r="J79" i="2"/>
  <c r="J401" i="2"/>
  <c r="J230" i="2"/>
  <c r="J627" i="2"/>
  <c r="J577" i="2"/>
  <c r="J279" i="2"/>
  <c r="J149" i="2"/>
  <c r="J604" i="2"/>
  <c r="J236" i="2"/>
  <c r="J705" i="2"/>
  <c r="J504" i="2"/>
  <c r="J270" i="2"/>
  <c r="J446" i="2"/>
  <c r="J364" i="2"/>
  <c r="J225" i="2"/>
  <c r="J691" i="2"/>
  <c r="J108" i="2"/>
  <c r="J90" i="2"/>
  <c r="J347" i="2"/>
  <c r="J302" i="2"/>
  <c r="J37" i="2"/>
  <c r="J408" i="2"/>
  <c r="J240" i="2"/>
  <c r="J356" i="2"/>
  <c r="J148" i="2"/>
  <c r="J707" i="2"/>
  <c r="J666" i="2"/>
  <c r="J140" i="2"/>
  <c r="J157" i="2"/>
  <c r="J95" i="2"/>
  <c r="J74" i="2"/>
  <c r="J430" i="2"/>
  <c r="J182" i="2"/>
  <c r="J282" i="2"/>
  <c r="J424" i="2"/>
  <c r="J415" i="2"/>
  <c r="J478" i="2"/>
  <c r="J612" i="2"/>
  <c r="J258" i="2"/>
  <c r="J93" i="2"/>
  <c r="J134" i="2"/>
  <c r="J266" i="2"/>
  <c r="J318" i="2"/>
  <c r="J310" i="2"/>
  <c r="J166" i="2"/>
  <c r="J228" i="2"/>
  <c r="J259" i="2"/>
  <c r="J576" i="2"/>
  <c r="J505" i="2"/>
  <c r="J250" i="2"/>
  <c r="J31" i="2"/>
  <c r="J172" i="2"/>
  <c r="J657" i="2"/>
  <c r="J578" i="2"/>
  <c r="J196" i="2"/>
  <c r="J522" i="2"/>
  <c r="J518" i="2"/>
  <c r="J151" i="2"/>
  <c r="J213" i="2"/>
  <c r="J288" i="2"/>
  <c r="J305" i="2"/>
  <c r="J209" i="2"/>
  <c r="J714" i="2"/>
  <c r="J445" i="2"/>
  <c r="J280" i="2"/>
  <c r="J466" i="2"/>
  <c r="J715" i="2"/>
  <c r="J144" i="2"/>
  <c r="J204" i="2"/>
  <c r="J290" i="2"/>
  <c r="J256" i="2"/>
  <c r="J317" i="2"/>
  <c r="J199" i="2"/>
  <c r="J187" i="2"/>
  <c r="J587" i="2"/>
  <c r="J398" i="2"/>
  <c r="J359" i="2"/>
  <c r="J523" i="2"/>
  <c r="J162" i="2"/>
  <c r="J608" i="2"/>
  <c r="J226" i="2"/>
  <c r="J173" i="2"/>
  <c r="J414" i="2"/>
  <c r="J299" i="2"/>
  <c r="J273" i="2"/>
  <c r="J292" i="2"/>
  <c r="J337" i="2"/>
  <c r="J468" i="2"/>
  <c r="J138" i="2"/>
  <c r="J180" i="2"/>
  <c r="J287" i="2"/>
  <c r="J508" i="2"/>
  <c r="J244" i="2"/>
  <c r="J193" i="2"/>
  <c r="J125" i="2"/>
  <c r="J638" i="2"/>
  <c r="J564" i="2"/>
  <c r="J325" i="2"/>
  <c r="J694" i="2"/>
  <c r="J207" i="2"/>
  <c r="J646" i="2"/>
  <c r="J322" i="2"/>
  <c r="J463" i="2"/>
  <c r="J526" i="2"/>
  <c r="J167" i="2"/>
  <c r="J348" i="2"/>
  <c r="J195" i="2"/>
  <c r="J198" i="2"/>
  <c r="J542" i="2"/>
  <c r="J396" i="2"/>
  <c r="J722" i="2"/>
  <c r="J708" i="2"/>
  <c r="J124" i="2"/>
  <c r="J181" i="2"/>
  <c r="J442" i="2"/>
  <c r="J152" i="2"/>
  <c r="J314" i="2"/>
  <c r="J329" i="2"/>
  <c r="J3" i="2"/>
  <c r="J131" i="2"/>
  <c r="J245" i="2"/>
  <c r="J307" i="2"/>
  <c r="J221" i="2"/>
  <c r="J607" i="2"/>
  <c r="J397" i="2"/>
  <c r="J622" i="2"/>
  <c r="J390" i="2"/>
  <c r="J203" i="2"/>
  <c r="J546" i="2"/>
  <c r="J17" i="2"/>
  <c r="J339" i="2"/>
  <c r="J183" i="2"/>
  <c r="J161" i="2"/>
  <c r="J158" i="2"/>
  <c r="J349" i="2"/>
  <c r="J363" i="2"/>
  <c r="J190" i="2"/>
  <c r="J267" i="2"/>
  <c r="J470" i="2"/>
  <c r="J695" i="2"/>
  <c r="J227" i="2"/>
  <c r="J286" i="2"/>
  <c r="J449" i="2"/>
  <c r="J628" i="2"/>
  <c r="J376" i="2"/>
  <c r="J412" i="2"/>
  <c r="J168" i="2"/>
  <c r="J429" i="2"/>
  <c r="J386" i="2"/>
  <c r="J582" i="2"/>
  <c r="J232" i="2"/>
  <c r="J205" i="2"/>
  <c r="J345" i="2"/>
  <c r="J660" i="2"/>
  <c r="J619" i="2"/>
  <c r="J119" i="2"/>
  <c r="J458" i="2"/>
  <c r="J393" i="2"/>
  <c r="J295" i="2"/>
  <c r="J242" i="2"/>
  <c r="J103" i="2"/>
  <c r="J477" i="2"/>
  <c r="J436" i="2"/>
  <c r="J335" i="2"/>
  <c r="J404" i="2"/>
  <c r="J298" i="2"/>
  <c r="J268" i="2"/>
  <c r="J400" i="2"/>
  <c r="J381" i="2"/>
  <c r="J460" i="2"/>
  <c r="J107" i="2"/>
  <c r="J185" i="2"/>
  <c r="J312" i="2"/>
  <c r="J617" i="2"/>
  <c r="J189" i="2"/>
  <c r="J122" i="2"/>
  <c r="J593" i="2"/>
  <c r="J453" i="2"/>
  <c r="J437" i="2"/>
  <c r="J249" i="2"/>
  <c r="J373" i="2"/>
  <c r="J293" i="2"/>
  <c r="J511" i="2"/>
  <c r="J252" i="2"/>
  <c r="J603" i="2"/>
  <c r="J241" i="2"/>
  <c r="J127" i="2"/>
  <c r="J269" i="2"/>
  <c r="J355" i="2"/>
  <c r="J594" i="2"/>
  <c r="J276" i="2"/>
  <c r="J550" i="2"/>
  <c r="J16" i="2"/>
  <c r="J630" i="2"/>
  <c r="J558" i="2"/>
  <c r="J330" i="2"/>
  <c r="J510" i="2"/>
  <c r="J443" i="2"/>
  <c r="J254" i="2"/>
  <c r="J649" i="2"/>
  <c r="J716" i="2"/>
  <c r="J391" i="2"/>
  <c r="J4" i="2"/>
  <c r="J455" i="2"/>
  <c r="J255" i="2"/>
  <c r="J311" i="2"/>
  <c r="J426" i="2"/>
  <c r="J89" i="2"/>
  <c r="J320" i="2"/>
  <c r="J513" i="2"/>
  <c r="J251" i="2"/>
  <c r="J186" i="2"/>
  <c r="J387" i="2"/>
  <c r="J233" i="2"/>
  <c r="J422" i="2"/>
  <c r="J439" i="2"/>
  <c r="J383" i="2"/>
  <c r="J135" i="2"/>
  <c r="J389" i="2"/>
  <c r="J341" i="2"/>
  <c r="J81" i="2"/>
  <c r="J600" i="2"/>
  <c r="J369" i="2"/>
  <c r="J65" i="2"/>
  <c r="J336" i="2"/>
  <c r="J648" i="2"/>
  <c r="J473" i="2"/>
  <c r="J313" i="2"/>
  <c r="J724" i="2"/>
  <c r="J541" i="2"/>
  <c r="J514" i="2"/>
  <c r="J315" i="2"/>
  <c r="J352" i="2"/>
  <c r="J392" i="2"/>
  <c r="J668" i="2"/>
  <c r="J543" i="2"/>
  <c r="J324" i="2"/>
  <c r="J297" i="2"/>
  <c r="J253" i="2"/>
  <c r="J699" i="2"/>
  <c r="J618" i="2"/>
  <c r="J277" i="2"/>
  <c r="J366" i="2"/>
  <c r="J413" i="2"/>
  <c r="J285" i="2"/>
  <c r="J334" i="2"/>
  <c r="J92" i="2"/>
  <c r="J431" i="2"/>
  <c r="J96" i="2"/>
  <c r="J368" i="2"/>
  <c r="J340" i="2"/>
  <c r="J486" i="2"/>
  <c r="J570" i="2"/>
  <c r="J656" i="2"/>
  <c r="J358" i="2"/>
  <c r="J238" i="2"/>
  <c r="J515" i="2"/>
  <c r="J682" i="2"/>
  <c r="J275" i="2"/>
  <c r="J481" i="2"/>
  <c r="J703" i="2"/>
  <c r="J374" i="2"/>
  <c r="J423" i="2"/>
  <c r="J319" i="2"/>
  <c r="J365" i="2"/>
  <c r="J344" i="2"/>
  <c r="J579" i="2"/>
  <c r="J388" i="2"/>
  <c r="J321" i="2"/>
  <c r="J224" i="2"/>
  <c r="J371" i="2"/>
  <c r="J516" i="2"/>
  <c r="J284" i="2"/>
  <c r="J560" i="2"/>
  <c r="J517" i="2"/>
  <c r="J461" i="2"/>
  <c r="J696" i="2"/>
  <c r="J620" i="2"/>
  <c r="J528" i="2"/>
  <c r="J184" i="2"/>
  <c r="J444" i="2"/>
  <c r="J474" i="2"/>
  <c r="J450" i="2"/>
  <c r="J377" i="2"/>
  <c r="J428" i="2"/>
  <c r="J264" i="2"/>
  <c r="J457" i="2"/>
  <c r="J421" i="2"/>
  <c r="J519" i="2"/>
  <c r="J507" i="2"/>
  <c r="J342" i="2"/>
  <c r="J271" i="2"/>
  <c r="J693" i="2"/>
  <c r="J574" i="2"/>
  <c r="J432" i="2"/>
  <c r="J354" i="2"/>
  <c r="J350" i="2"/>
  <c r="J552" i="2"/>
  <c r="J548" i="2"/>
  <c r="J645" i="2"/>
  <c r="J416" i="2"/>
  <c r="J462" i="2"/>
  <c r="J448" i="2"/>
  <c r="J527" i="2"/>
  <c r="J521" i="2"/>
  <c r="J411" i="2"/>
  <c r="J631" i="2"/>
  <c r="J469" i="2"/>
  <c r="J47" i="2"/>
  <c r="J274" i="2"/>
  <c r="J409" i="2"/>
  <c r="J467" i="2"/>
  <c r="J561" i="2"/>
  <c r="J572" i="2"/>
  <c r="J220" i="2"/>
  <c r="J598" i="2"/>
  <c r="J643" i="2"/>
  <c r="J438" i="2"/>
  <c r="J346" i="2"/>
  <c r="J647" i="2"/>
  <c r="J502" i="2"/>
  <c r="J378" i="2"/>
  <c r="J586" i="2"/>
  <c r="J684" i="2"/>
  <c r="J559" i="2"/>
  <c r="J554" i="2"/>
  <c r="J223" i="2"/>
  <c r="J360" i="2"/>
  <c r="J239" i="2"/>
  <c r="J433" i="2"/>
  <c r="J553" i="2"/>
  <c r="J419" i="2"/>
  <c r="J375" i="2"/>
  <c r="J353" i="2"/>
  <c r="J599" i="2"/>
  <c r="J263" i="2"/>
  <c r="J191" i="2"/>
  <c r="J294" i="2"/>
  <c r="J531" i="2"/>
  <c r="J338" i="2"/>
  <c r="J479" i="2"/>
  <c r="J147" i="2"/>
  <c r="J367" i="2"/>
  <c r="J547" i="2"/>
  <c r="J723" i="2"/>
  <c r="J484" i="2"/>
  <c r="J323" i="2"/>
  <c r="J509" i="2"/>
  <c r="J592" i="2"/>
  <c r="J361" i="2"/>
  <c r="J702" i="2"/>
  <c r="J713" i="2"/>
  <c r="J425" i="2"/>
  <c r="J629" i="2"/>
  <c r="J394" i="2"/>
  <c r="J482" i="2"/>
  <c r="J665" i="2"/>
  <c r="J524" i="2"/>
  <c r="J614" i="2"/>
  <c r="J661" i="2"/>
  <c r="J201" i="2"/>
  <c r="J407" i="2"/>
  <c r="J493" i="2"/>
  <c r="J498" i="2"/>
  <c r="J623" i="2"/>
  <c r="J545" i="2"/>
  <c r="J120" i="2"/>
  <c r="J525" i="2"/>
  <c r="J248" i="2"/>
  <c r="J495" i="2"/>
  <c r="J692" i="2"/>
  <c r="J471" i="2"/>
  <c r="J417" i="2"/>
  <c r="J596" i="2"/>
  <c r="J459" i="2"/>
  <c r="J492" i="2"/>
  <c r="J491" i="2"/>
  <c r="J615" i="2"/>
  <c r="J440" i="2"/>
  <c r="J520" i="2"/>
  <c r="J663" i="2"/>
  <c r="J664" i="2"/>
  <c r="J494" i="2"/>
  <c r="J632" i="2"/>
  <c r="J370" i="2"/>
  <c r="J675" i="2"/>
  <c r="J58" i="2"/>
  <c r="J506" i="2"/>
  <c r="J589" i="2"/>
  <c r="J496" i="2"/>
  <c r="J427" i="2"/>
  <c r="J483" i="2"/>
  <c r="J382" i="2"/>
  <c r="J605" i="2"/>
  <c r="J476" i="2"/>
  <c r="J573" i="2"/>
  <c r="J418" i="2"/>
  <c r="J606" i="2"/>
  <c r="J272" i="2"/>
  <c r="J635" i="2"/>
  <c r="J659" i="2"/>
  <c r="J500" i="2"/>
  <c r="J697" i="2"/>
  <c r="J611" i="2"/>
  <c r="J301" i="2"/>
  <c r="J50" i="2"/>
  <c r="J601" i="2"/>
  <c r="J405" i="2"/>
  <c r="J114" i="2"/>
  <c r="J669" i="2"/>
  <c r="J456" i="2"/>
  <c r="J602" i="2"/>
  <c r="J529" i="2"/>
  <c r="J597" i="2"/>
  <c r="J489" i="2"/>
  <c r="J662" i="2"/>
  <c r="J563" i="2"/>
  <c r="J640" i="2"/>
  <c r="J100" i="2"/>
  <c r="J246" i="2"/>
  <c r="J639" i="2"/>
  <c r="J485" i="2"/>
  <c r="J642" i="2"/>
  <c r="J650" i="2"/>
  <c r="J651" i="2"/>
  <c r="J653" i="2"/>
  <c r="J530" i="2"/>
  <c r="J556" i="2"/>
  <c r="J575" i="2"/>
  <c r="J194" i="2"/>
  <c r="J465" i="2"/>
  <c r="J452" i="2"/>
  <c r="J590" i="2"/>
  <c r="J584" i="2"/>
  <c r="J610" i="2"/>
  <c r="J115" i="2"/>
  <c r="J192" i="2"/>
  <c r="J281" i="2"/>
  <c r="J328" i="2"/>
  <c r="J726" i="2"/>
  <c r="J283" i="2"/>
  <c r="J581" i="2"/>
  <c r="J488" i="2"/>
  <c r="J565" i="2"/>
  <c r="J667" i="2"/>
  <c r="J626" i="2"/>
  <c r="J303" i="2"/>
  <c r="J532" i="2"/>
  <c r="J568" i="2"/>
  <c r="J683" i="2"/>
  <c r="J674" i="2"/>
  <c r="J200" i="2"/>
  <c r="J567" i="2"/>
  <c r="J636" i="2"/>
  <c r="J562" i="2"/>
  <c r="J533" i="2"/>
  <c r="J129" i="2"/>
  <c r="J655" i="2"/>
  <c r="J641" i="2"/>
  <c r="J177" i="2"/>
  <c r="J689" i="2"/>
  <c r="J616" i="2"/>
  <c r="J583" i="2"/>
  <c r="J681" i="2"/>
  <c r="J351" i="2"/>
  <c r="J690" i="2"/>
  <c r="J634" i="2"/>
  <c r="J719" i="2"/>
  <c r="J534" i="2"/>
  <c r="J685" i="2"/>
  <c r="J654" i="2"/>
  <c r="J475" i="2"/>
  <c r="J652" i="2"/>
  <c r="J700" i="2"/>
  <c r="J580" i="2"/>
  <c r="J535" i="2"/>
  <c r="J536" i="2"/>
  <c r="J588" i="2"/>
  <c r="J671" i="2"/>
  <c r="J677" i="2"/>
  <c r="J680" i="2"/>
  <c r="J72" i="2"/>
  <c r="J673" i="2"/>
  <c r="J544" i="2"/>
  <c r="J501" i="2"/>
  <c r="J537" i="2"/>
  <c r="J454" i="2"/>
  <c r="J633" i="2"/>
  <c r="J712" i="2"/>
  <c r="J701" i="2"/>
  <c r="J538" i="2"/>
  <c r="J687" i="2"/>
  <c r="J637" i="2"/>
  <c r="J399" i="2"/>
  <c r="J710" i="2"/>
  <c r="J644" i="2"/>
  <c r="J670" i="2"/>
  <c r="J698" i="2"/>
  <c r="J709" i="2"/>
  <c r="J331" i="2"/>
  <c r="J711" i="2"/>
  <c r="J595" i="2"/>
  <c r="J718" i="2"/>
  <c r="J539" i="2"/>
  <c r="J308" i="2"/>
  <c r="J296" i="2"/>
  <c r="J720" i="2"/>
  <c r="J540" i="2"/>
  <c r="J688" i="2"/>
  <c r="J679" i="2"/>
  <c r="J676" i="2"/>
  <c r="J686" i="2"/>
  <c r="H420" i="2"/>
  <c r="AR420" i="2" s="1"/>
  <c r="H609" i="2"/>
  <c r="H27" i="2"/>
  <c r="H8" i="2"/>
  <c r="H113" i="2"/>
  <c r="H97" i="2"/>
  <c r="H566" i="2"/>
  <c r="H658" i="2"/>
  <c r="H678" i="2"/>
  <c r="H260" i="2"/>
  <c r="H73" i="2"/>
  <c r="H591" i="2"/>
  <c r="H332" i="2"/>
  <c r="H262" i="2"/>
  <c r="AR262" i="2" s="1"/>
  <c r="H480" i="2"/>
  <c r="H57" i="2"/>
  <c r="H145" i="2"/>
  <c r="H222" i="2"/>
  <c r="H208" i="2"/>
  <c r="H143" i="2"/>
  <c r="H6" i="2"/>
  <c r="H706" i="2"/>
  <c r="H133" i="2"/>
  <c r="H53" i="2"/>
  <c r="H123" i="2"/>
  <c r="AR123" i="2" s="1"/>
  <c r="H39" i="2"/>
  <c r="H372" i="2"/>
  <c r="H43" i="2"/>
  <c r="H216" i="2"/>
  <c r="H10" i="2"/>
  <c r="H142" i="2"/>
  <c r="H672" i="2"/>
  <c r="H91" i="2"/>
  <c r="H5" i="2"/>
  <c r="H490" i="2"/>
  <c r="H66" i="2"/>
  <c r="H67" i="2"/>
  <c r="H15" i="2"/>
  <c r="H229" i="2"/>
  <c r="H78" i="2"/>
  <c r="H40" i="2"/>
  <c r="H19" i="2"/>
  <c r="H406" i="2"/>
  <c r="H13" i="2"/>
  <c r="H137" i="2"/>
  <c r="H217" i="2"/>
  <c r="H154" i="2"/>
  <c r="H2" i="2"/>
  <c r="H62" i="2"/>
  <c r="H25" i="2"/>
  <c r="H234" i="2"/>
  <c r="H41" i="2"/>
  <c r="H206" i="2"/>
  <c r="H235" i="2"/>
  <c r="H210" i="2"/>
  <c r="H35" i="2"/>
  <c r="H68" i="2"/>
  <c r="H7" i="2"/>
  <c r="H472" i="2"/>
  <c r="H569" i="2"/>
  <c r="H69" i="2"/>
  <c r="AR69" i="2" s="1"/>
  <c r="H447" i="2"/>
  <c r="AR447" i="2" s="1"/>
  <c r="H169" i="2"/>
  <c r="H14" i="2"/>
  <c r="H155" i="2"/>
  <c r="H85" i="2"/>
  <c r="H326" i="2"/>
  <c r="H12" i="2"/>
  <c r="H105" i="2"/>
  <c r="H170" i="2"/>
  <c r="H87" i="2"/>
  <c r="H551" i="2"/>
  <c r="H704" i="2"/>
  <c r="H435" i="2"/>
  <c r="AR435" i="2" s="1"/>
  <c r="H86" i="2"/>
  <c r="H28" i="2"/>
  <c r="H84" i="2"/>
  <c r="H82" i="2"/>
  <c r="H126" i="2"/>
  <c r="H487" i="2"/>
  <c r="H175" i="2"/>
  <c r="H112" i="2"/>
  <c r="H64" i="2"/>
  <c r="H109" i="2"/>
  <c r="H22" i="2"/>
  <c r="H48" i="2"/>
  <c r="H384" i="2"/>
  <c r="H211" i="2"/>
  <c r="H94" i="2"/>
  <c r="H121" i="2"/>
  <c r="H128" i="2"/>
  <c r="H104" i="2"/>
  <c r="H153" i="2"/>
  <c r="H160" i="2"/>
  <c r="H624" i="2"/>
  <c r="H20" i="2"/>
  <c r="H291" i="2"/>
  <c r="H45" i="2"/>
  <c r="H76" i="2"/>
  <c r="H261" i="2"/>
  <c r="H306" i="2"/>
  <c r="H116" i="2"/>
  <c r="H218" i="2"/>
  <c r="H174" i="2"/>
  <c r="H30" i="2"/>
  <c r="H49" i="2"/>
  <c r="H343" i="2"/>
  <c r="H503" i="2"/>
  <c r="H63" i="2"/>
  <c r="H29" i="2"/>
  <c r="H156" i="2"/>
  <c r="H46" i="2"/>
  <c r="H289" i="2"/>
  <c r="H585" i="2"/>
  <c r="H51" i="2"/>
  <c r="H304" i="2"/>
  <c r="H333" i="2"/>
  <c r="H106" i="2"/>
  <c r="H130" i="2"/>
  <c r="H327" i="2"/>
  <c r="H60" i="2"/>
  <c r="H549" i="2"/>
  <c r="H202" i="2"/>
  <c r="H441" i="2"/>
  <c r="H571" i="2"/>
  <c r="H99" i="2"/>
  <c r="H380" i="2"/>
  <c r="H141" i="2"/>
  <c r="H451" i="2"/>
  <c r="H215" i="2"/>
  <c r="H171" i="2"/>
  <c r="H61" i="2"/>
  <c r="H357" i="2"/>
  <c r="H721" i="2"/>
  <c r="H136" i="2"/>
  <c r="H395" i="2"/>
  <c r="H159" i="2"/>
  <c r="H179" i="2"/>
  <c r="H9" i="2"/>
  <c r="H88" i="2"/>
  <c r="H21" i="2"/>
  <c r="H265" i="2"/>
  <c r="H55" i="2"/>
  <c r="H118" i="2"/>
  <c r="H98" i="2"/>
  <c r="H385" i="2"/>
  <c r="H23" i="2"/>
  <c r="H34" i="2"/>
  <c r="H139" i="2"/>
  <c r="H18" i="2"/>
  <c r="H111" i="2"/>
  <c r="H11" i="2"/>
  <c r="H188" i="2"/>
  <c r="H52" i="2"/>
  <c r="H717" i="2"/>
  <c r="H410" i="2"/>
  <c r="H102" i="2"/>
  <c r="H434" i="2"/>
  <c r="H316" i="2"/>
  <c r="H497" i="2"/>
  <c r="H77" i="2"/>
  <c r="H44" i="2"/>
  <c r="H247" i="2"/>
  <c r="H56" i="2"/>
  <c r="H150" i="2"/>
  <c r="H625" i="2"/>
  <c r="H54" i="2"/>
  <c r="H464" i="2"/>
  <c r="H499" i="2"/>
  <c r="AR499" i="2" s="1"/>
  <c r="H178" i="2"/>
  <c r="H379" i="2"/>
  <c r="H212" i="2"/>
  <c r="H70" i="2"/>
  <c r="H164" i="2"/>
  <c r="H83" i="2"/>
  <c r="H402" i="2"/>
  <c r="H557" i="2"/>
  <c r="H26" i="2"/>
  <c r="H309" i="2"/>
  <c r="H278" i="2"/>
  <c r="H38" i="2"/>
  <c r="H512" i="2"/>
  <c r="H555" i="2"/>
  <c r="H75" i="2"/>
  <c r="AR75" i="2" s="1"/>
  <c r="H101" i="2"/>
  <c r="H32" i="2"/>
  <c r="H403" i="2"/>
  <c r="H117" i="2"/>
  <c r="H80" i="2"/>
  <c r="H197" i="2"/>
  <c r="H36" i="2"/>
  <c r="H621" i="2"/>
  <c r="H237" i="2"/>
  <c r="H214" i="2"/>
  <c r="H725" i="2"/>
  <c r="H59" i="2"/>
  <c r="H219" i="2"/>
  <c r="H176" i="2"/>
  <c r="H33" i="2"/>
  <c r="H257" i="2"/>
  <c r="H362" i="2"/>
  <c r="H42" i="2"/>
  <c r="H24" i="2"/>
  <c r="H300" i="2"/>
  <c r="H231" i="2"/>
  <c r="H165" i="2"/>
  <c r="H110" i="2"/>
  <c r="H146" i="2"/>
  <c r="H71" i="2"/>
  <c r="H132" i="2"/>
  <c r="H243" i="2"/>
  <c r="H163" i="2"/>
  <c r="H613" i="2"/>
  <c r="H79" i="2"/>
  <c r="H401" i="2"/>
  <c r="H230" i="2"/>
  <c r="H627" i="2"/>
  <c r="H577" i="2"/>
  <c r="H279" i="2"/>
  <c r="H149" i="2"/>
  <c r="H604" i="2"/>
  <c r="H236" i="2"/>
  <c r="H705" i="2"/>
  <c r="H504" i="2"/>
  <c r="H270" i="2"/>
  <c r="H446" i="2"/>
  <c r="H364" i="2"/>
  <c r="H225" i="2"/>
  <c r="H691" i="2"/>
  <c r="H108" i="2"/>
  <c r="H90" i="2"/>
  <c r="H347" i="2"/>
  <c r="H302" i="2"/>
  <c r="H37" i="2"/>
  <c r="H408" i="2"/>
  <c r="H240" i="2"/>
  <c r="H356" i="2"/>
  <c r="H148" i="2"/>
  <c r="H707" i="2"/>
  <c r="H666" i="2"/>
  <c r="H140" i="2"/>
  <c r="H157" i="2"/>
  <c r="H95" i="2"/>
  <c r="H74" i="2"/>
  <c r="H430" i="2"/>
  <c r="H182" i="2"/>
  <c r="H282" i="2"/>
  <c r="H424" i="2"/>
  <c r="H415" i="2"/>
  <c r="H478" i="2"/>
  <c r="H612" i="2"/>
  <c r="H258" i="2"/>
  <c r="H93" i="2"/>
  <c r="H134" i="2"/>
  <c r="H266" i="2"/>
  <c r="H318" i="2"/>
  <c r="H310" i="2"/>
  <c r="H166" i="2"/>
  <c r="H228" i="2"/>
  <c r="H259" i="2"/>
  <c r="H576" i="2"/>
  <c r="H505" i="2"/>
  <c r="H250" i="2"/>
  <c r="H31" i="2"/>
  <c r="H172" i="2"/>
  <c r="H657" i="2"/>
  <c r="AR657" i="2" s="1"/>
  <c r="H578" i="2"/>
  <c r="H196" i="2"/>
  <c r="H522" i="2"/>
  <c r="H518" i="2"/>
  <c r="H151" i="2"/>
  <c r="H213" i="2"/>
  <c r="H288" i="2"/>
  <c r="H305" i="2"/>
  <c r="H209" i="2"/>
  <c r="H714" i="2"/>
  <c r="H445" i="2"/>
  <c r="H280" i="2"/>
  <c r="H466" i="2"/>
  <c r="H715" i="2"/>
  <c r="H144" i="2"/>
  <c r="H204" i="2"/>
  <c r="H290" i="2"/>
  <c r="H256" i="2"/>
  <c r="H317" i="2"/>
  <c r="H199" i="2"/>
  <c r="H187" i="2"/>
  <c r="H587" i="2"/>
  <c r="H398" i="2"/>
  <c r="H359" i="2"/>
  <c r="H523" i="2"/>
  <c r="H162" i="2"/>
  <c r="H608" i="2"/>
  <c r="H226" i="2"/>
  <c r="H173" i="2"/>
  <c r="H414" i="2"/>
  <c r="H299" i="2"/>
  <c r="H273" i="2"/>
  <c r="H292" i="2"/>
  <c r="H337" i="2"/>
  <c r="H468" i="2"/>
  <c r="H138" i="2"/>
  <c r="H180" i="2"/>
  <c r="H287" i="2"/>
  <c r="H508" i="2"/>
  <c r="H244" i="2"/>
  <c r="H193" i="2"/>
  <c r="H125" i="2"/>
  <c r="H638" i="2"/>
  <c r="H564" i="2"/>
  <c r="H325" i="2"/>
  <c r="H694" i="2"/>
  <c r="H207" i="2"/>
  <c r="H646" i="2"/>
  <c r="H322" i="2"/>
  <c r="H463" i="2"/>
  <c r="H526" i="2"/>
  <c r="H167" i="2"/>
  <c r="H348" i="2"/>
  <c r="H195" i="2"/>
  <c r="H198" i="2"/>
  <c r="H542" i="2"/>
  <c r="H396" i="2"/>
  <c r="H722" i="2"/>
  <c r="H708" i="2"/>
  <c r="H124" i="2"/>
  <c r="H181" i="2"/>
  <c r="H442" i="2"/>
  <c r="H152" i="2"/>
  <c r="H314" i="2"/>
  <c r="H329" i="2"/>
  <c r="H3" i="2"/>
  <c r="H131" i="2"/>
  <c r="H245" i="2"/>
  <c r="H307" i="2"/>
  <c r="H221" i="2"/>
  <c r="H607" i="2"/>
  <c r="H397" i="2"/>
  <c r="H622" i="2"/>
  <c r="H390" i="2"/>
  <c r="H203" i="2"/>
  <c r="H546" i="2"/>
  <c r="H17" i="2"/>
  <c r="H339" i="2"/>
  <c r="H183" i="2"/>
  <c r="H161" i="2"/>
  <c r="H158" i="2"/>
  <c r="H349" i="2"/>
  <c r="H363" i="2"/>
  <c r="H190" i="2"/>
  <c r="H267" i="2"/>
  <c r="H470" i="2"/>
  <c r="AR470" i="2" s="1"/>
  <c r="H695" i="2"/>
  <c r="H227" i="2"/>
  <c r="H286" i="2"/>
  <c r="H449" i="2"/>
  <c r="H628" i="2"/>
  <c r="H376" i="2"/>
  <c r="H412" i="2"/>
  <c r="H168" i="2"/>
  <c r="H429" i="2"/>
  <c r="H386" i="2"/>
  <c r="H582" i="2"/>
  <c r="H232" i="2"/>
  <c r="H205" i="2"/>
  <c r="H345" i="2"/>
  <c r="H660" i="2"/>
  <c r="H619" i="2"/>
  <c r="H119" i="2"/>
  <c r="H458" i="2"/>
  <c r="H393" i="2"/>
  <c r="H295" i="2"/>
  <c r="H242" i="2"/>
  <c r="H103" i="2"/>
  <c r="H477" i="2"/>
  <c r="H436" i="2"/>
  <c r="H335" i="2"/>
  <c r="H404" i="2"/>
  <c r="H298" i="2"/>
  <c r="H268" i="2"/>
  <c r="H400" i="2"/>
  <c r="H381" i="2"/>
  <c r="H460" i="2"/>
  <c r="H107" i="2"/>
  <c r="H185" i="2"/>
  <c r="H312" i="2"/>
  <c r="H617" i="2"/>
  <c r="H189" i="2"/>
  <c r="H122" i="2"/>
  <c r="H593" i="2"/>
  <c r="H453" i="2"/>
  <c r="H437" i="2"/>
  <c r="H249" i="2"/>
  <c r="H373" i="2"/>
  <c r="H293" i="2"/>
  <c r="H511" i="2"/>
  <c r="H252" i="2"/>
  <c r="H603" i="2"/>
  <c r="H241" i="2"/>
  <c r="H127" i="2"/>
  <c r="H269" i="2"/>
  <c r="H355" i="2"/>
  <c r="H594" i="2"/>
  <c r="H276" i="2"/>
  <c r="H550" i="2"/>
  <c r="H16" i="2"/>
  <c r="H630" i="2"/>
  <c r="H558" i="2"/>
  <c r="H330" i="2"/>
  <c r="H510" i="2"/>
  <c r="H443" i="2"/>
  <c r="H254" i="2"/>
  <c r="H649" i="2"/>
  <c r="H716" i="2"/>
  <c r="H391" i="2"/>
  <c r="H4" i="2"/>
  <c r="H455" i="2"/>
  <c r="H255" i="2"/>
  <c r="H311" i="2"/>
  <c r="H426" i="2"/>
  <c r="H89" i="2"/>
  <c r="H320" i="2"/>
  <c r="H513" i="2"/>
  <c r="H251" i="2"/>
  <c r="H186" i="2"/>
  <c r="H387" i="2"/>
  <c r="H233" i="2"/>
  <c r="H422" i="2"/>
  <c r="H439" i="2"/>
  <c r="H383" i="2"/>
  <c r="H135" i="2"/>
  <c r="H389" i="2"/>
  <c r="H341" i="2"/>
  <c r="H81" i="2"/>
  <c r="H600" i="2"/>
  <c r="H369" i="2"/>
  <c r="H65" i="2"/>
  <c r="H336" i="2"/>
  <c r="H648" i="2"/>
  <c r="H473" i="2"/>
  <c r="H313" i="2"/>
  <c r="H724" i="2"/>
  <c r="H541" i="2"/>
  <c r="H514" i="2"/>
  <c r="H315" i="2"/>
  <c r="H352" i="2"/>
  <c r="H392" i="2"/>
  <c r="H668" i="2"/>
  <c r="H543" i="2"/>
  <c r="H324" i="2"/>
  <c r="H297" i="2"/>
  <c r="H253" i="2"/>
  <c r="H699" i="2"/>
  <c r="H618" i="2"/>
  <c r="H277" i="2"/>
  <c r="H366" i="2"/>
  <c r="H413" i="2"/>
  <c r="H285" i="2"/>
  <c r="H334" i="2"/>
  <c r="H92" i="2"/>
  <c r="AR92" i="2" s="1"/>
  <c r="H431" i="2"/>
  <c r="H96" i="2"/>
  <c r="H368" i="2"/>
  <c r="H340" i="2"/>
  <c r="H486" i="2"/>
  <c r="H570" i="2"/>
  <c r="H656" i="2"/>
  <c r="H358" i="2"/>
  <c r="H238" i="2"/>
  <c r="H515" i="2"/>
  <c r="H682" i="2"/>
  <c r="H275" i="2"/>
  <c r="H481" i="2"/>
  <c r="H703" i="2"/>
  <c r="H374" i="2"/>
  <c r="H423" i="2"/>
  <c r="H319" i="2"/>
  <c r="H365" i="2"/>
  <c r="H344" i="2"/>
  <c r="H579" i="2"/>
  <c r="H388" i="2"/>
  <c r="H321" i="2"/>
  <c r="H224" i="2"/>
  <c r="H371" i="2"/>
  <c r="H516" i="2"/>
  <c r="H284" i="2"/>
  <c r="H560" i="2"/>
  <c r="H517" i="2"/>
  <c r="H461" i="2"/>
  <c r="H696" i="2"/>
  <c r="H620" i="2"/>
  <c r="H528" i="2"/>
  <c r="H184" i="2"/>
  <c r="H444" i="2"/>
  <c r="H474" i="2"/>
  <c r="H450" i="2"/>
  <c r="H377" i="2"/>
  <c r="H428" i="2"/>
  <c r="H264" i="2"/>
  <c r="H457" i="2"/>
  <c r="H421" i="2"/>
  <c r="H519" i="2"/>
  <c r="H507" i="2"/>
  <c r="H342" i="2"/>
  <c r="H271" i="2"/>
  <c r="H693" i="2"/>
  <c r="H574" i="2"/>
  <c r="H432" i="2"/>
  <c r="H354" i="2"/>
  <c r="H350" i="2"/>
  <c r="H552" i="2"/>
  <c r="H548" i="2"/>
  <c r="H645" i="2"/>
  <c r="H416" i="2"/>
  <c r="H462" i="2"/>
  <c r="H448" i="2"/>
  <c r="H527" i="2"/>
  <c r="H521" i="2"/>
  <c r="H411" i="2"/>
  <c r="H631" i="2"/>
  <c r="H469" i="2"/>
  <c r="H47" i="2"/>
  <c r="H274" i="2"/>
  <c r="H409" i="2"/>
  <c r="H467" i="2"/>
  <c r="H561" i="2"/>
  <c r="H572" i="2"/>
  <c r="H220" i="2"/>
  <c r="H598" i="2"/>
  <c r="H643" i="2"/>
  <c r="H438" i="2"/>
  <c r="H346" i="2"/>
  <c r="H647" i="2"/>
  <c r="H502" i="2"/>
  <c r="H378" i="2"/>
  <c r="H586" i="2"/>
  <c r="H684" i="2"/>
  <c r="H559" i="2"/>
  <c r="H554" i="2"/>
  <c r="H223" i="2"/>
  <c r="H360" i="2"/>
  <c r="H239" i="2"/>
  <c r="H433" i="2"/>
  <c r="H553" i="2"/>
  <c r="H419" i="2"/>
  <c r="H375" i="2"/>
  <c r="H353" i="2"/>
  <c r="H599" i="2"/>
  <c r="H263" i="2"/>
  <c r="H191" i="2"/>
  <c r="H294" i="2"/>
  <c r="H531" i="2"/>
  <c r="H338" i="2"/>
  <c r="H479" i="2"/>
  <c r="H147" i="2"/>
  <c r="H367" i="2"/>
  <c r="H547" i="2"/>
  <c r="H723" i="2"/>
  <c r="H484" i="2"/>
  <c r="H323" i="2"/>
  <c r="H509" i="2"/>
  <c r="H592" i="2"/>
  <c r="H361" i="2"/>
  <c r="H702" i="2"/>
  <c r="H713" i="2"/>
  <c r="H425" i="2"/>
  <c r="H629" i="2"/>
  <c r="H394" i="2"/>
  <c r="H482" i="2"/>
  <c r="H665" i="2"/>
  <c r="H524" i="2"/>
  <c r="H614" i="2"/>
  <c r="H661" i="2"/>
  <c r="H201" i="2"/>
  <c r="H407" i="2"/>
  <c r="H493" i="2"/>
  <c r="H498" i="2"/>
  <c r="H623" i="2"/>
  <c r="H545" i="2"/>
  <c r="H120" i="2"/>
  <c r="H525" i="2"/>
  <c r="H248" i="2"/>
  <c r="H495" i="2"/>
  <c r="H692" i="2"/>
  <c r="H471" i="2"/>
  <c r="H417" i="2"/>
  <c r="H596" i="2"/>
  <c r="H459" i="2"/>
  <c r="H492" i="2"/>
  <c r="H491" i="2"/>
  <c r="H615" i="2"/>
  <c r="H440" i="2"/>
  <c r="H520" i="2"/>
  <c r="H663" i="2"/>
  <c r="H664" i="2"/>
  <c r="H494" i="2"/>
  <c r="H632" i="2"/>
  <c r="H370" i="2"/>
  <c r="H675" i="2"/>
  <c r="H58" i="2"/>
  <c r="H506" i="2"/>
  <c r="H589" i="2"/>
  <c r="H496" i="2"/>
  <c r="H427" i="2"/>
  <c r="H483" i="2"/>
  <c r="H382" i="2"/>
  <c r="H605" i="2"/>
  <c r="H476" i="2"/>
  <c r="H573" i="2"/>
  <c r="H418" i="2"/>
  <c r="H606" i="2"/>
  <c r="H272" i="2"/>
  <c r="H635" i="2"/>
  <c r="H659" i="2"/>
  <c r="H500" i="2"/>
  <c r="H697" i="2"/>
  <c r="H611" i="2"/>
  <c r="H301" i="2"/>
  <c r="H50" i="2"/>
  <c r="H601" i="2"/>
  <c r="H405" i="2"/>
  <c r="H114" i="2"/>
  <c r="H669" i="2"/>
  <c r="H456" i="2"/>
  <c r="H602" i="2"/>
  <c r="H529" i="2"/>
  <c r="H597" i="2"/>
  <c r="H489" i="2"/>
  <c r="H662" i="2"/>
  <c r="H563" i="2"/>
  <c r="H640" i="2"/>
  <c r="H100" i="2"/>
  <c r="H246" i="2"/>
  <c r="H639" i="2"/>
  <c r="H485" i="2"/>
  <c r="H642" i="2"/>
  <c r="H650" i="2"/>
  <c r="H651" i="2"/>
  <c r="H653" i="2"/>
  <c r="H530" i="2"/>
  <c r="H556" i="2"/>
  <c r="H575" i="2"/>
  <c r="H194" i="2"/>
  <c r="H465" i="2"/>
  <c r="H452" i="2"/>
  <c r="H590" i="2"/>
  <c r="H584" i="2"/>
  <c r="H610" i="2"/>
  <c r="H115" i="2"/>
  <c r="H192" i="2"/>
  <c r="AR192" i="2" s="1"/>
  <c r="H281" i="2"/>
  <c r="H328" i="2"/>
  <c r="H726" i="2"/>
  <c r="H283" i="2"/>
  <c r="H581" i="2"/>
  <c r="H488" i="2"/>
  <c r="H565" i="2"/>
  <c r="H667" i="2"/>
  <c r="H626" i="2"/>
  <c r="H303" i="2"/>
  <c r="H532" i="2"/>
  <c r="H568" i="2"/>
  <c r="H683" i="2"/>
  <c r="H674" i="2"/>
  <c r="H200" i="2"/>
  <c r="H567" i="2"/>
  <c r="H636" i="2"/>
  <c r="H562" i="2"/>
  <c r="H533" i="2"/>
  <c r="H129" i="2"/>
  <c r="H655" i="2"/>
  <c r="H641" i="2"/>
  <c r="H177" i="2"/>
  <c r="H689" i="2"/>
  <c r="H616" i="2"/>
  <c r="H583" i="2"/>
  <c r="H681" i="2"/>
  <c r="H351" i="2"/>
  <c r="H690" i="2"/>
  <c r="H634" i="2"/>
  <c r="H719" i="2"/>
  <c r="H534" i="2"/>
  <c r="H685" i="2"/>
  <c r="H654" i="2"/>
  <c r="H475" i="2"/>
  <c r="H652" i="2"/>
  <c r="H700" i="2"/>
  <c r="H580" i="2"/>
  <c r="H535" i="2"/>
  <c r="H536" i="2"/>
  <c r="H588" i="2"/>
  <c r="H671" i="2"/>
  <c r="H677" i="2"/>
  <c r="H680" i="2"/>
  <c r="H72" i="2"/>
  <c r="H673" i="2"/>
  <c r="H544" i="2"/>
  <c r="H501" i="2"/>
  <c r="H537" i="2"/>
  <c r="H454" i="2"/>
  <c r="H633" i="2"/>
  <c r="H712" i="2"/>
  <c r="H701" i="2"/>
  <c r="H538" i="2"/>
  <c r="H687" i="2"/>
  <c r="H637" i="2"/>
  <c r="H399" i="2"/>
  <c r="H710" i="2"/>
  <c r="H644" i="2"/>
  <c r="H670" i="2"/>
  <c r="H698" i="2"/>
  <c r="H709" i="2"/>
  <c r="H331" i="2"/>
  <c r="H711" i="2"/>
  <c r="H595" i="2"/>
  <c r="H718" i="2"/>
  <c r="H539" i="2"/>
  <c r="H308" i="2"/>
  <c r="H296" i="2"/>
  <c r="H720" i="2"/>
  <c r="H540" i="2"/>
  <c r="H688" i="2"/>
  <c r="H679" i="2"/>
  <c r="H676" i="2"/>
  <c r="H686" i="2"/>
  <c r="AQ420" i="2"/>
  <c r="AQ609" i="2"/>
  <c r="AQ27" i="2"/>
  <c r="AQ8" i="2"/>
  <c r="AQ113" i="2"/>
  <c r="AQ97" i="2"/>
  <c r="AQ566" i="2"/>
  <c r="AQ658" i="2"/>
  <c r="AQ678" i="2"/>
  <c r="AQ260" i="2"/>
  <c r="AQ73" i="2"/>
  <c r="AQ591" i="2"/>
  <c r="AQ332" i="2"/>
  <c r="AQ262" i="2"/>
  <c r="AQ480" i="2"/>
  <c r="AQ57" i="2"/>
  <c r="AQ145" i="2"/>
  <c r="AQ222" i="2"/>
  <c r="AQ208" i="2"/>
  <c r="AQ143" i="2"/>
  <c r="AR143" i="2" s="1"/>
  <c r="AQ6" i="2"/>
  <c r="AQ706" i="2"/>
  <c r="AQ133" i="2"/>
  <c r="AQ53" i="2"/>
  <c r="AQ123" i="2"/>
  <c r="AQ39" i="2"/>
  <c r="AQ372" i="2"/>
  <c r="AQ43" i="2"/>
  <c r="AQ216" i="2"/>
  <c r="AQ10" i="2"/>
  <c r="AQ142" i="2"/>
  <c r="AQ672" i="2"/>
  <c r="AQ91" i="2"/>
  <c r="AQ5" i="2"/>
  <c r="AQ490" i="2"/>
  <c r="AQ66" i="2"/>
  <c r="AQ67" i="2"/>
  <c r="AQ15" i="2"/>
  <c r="AQ229" i="2"/>
  <c r="AQ78" i="2"/>
  <c r="AQ40" i="2"/>
  <c r="AQ19" i="2"/>
  <c r="AQ406" i="2"/>
  <c r="AQ13" i="2"/>
  <c r="AQ137" i="2"/>
  <c r="AQ217" i="2"/>
  <c r="AQ154" i="2"/>
  <c r="AQ2" i="2"/>
  <c r="AQ62" i="2"/>
  <c r="AQ25" i="2"/>
  <c r="AQ234" i="2"/>
  <c r="AQ41" i="2"/>
  <c r="AQ206" i="2"/>
  <c r="AQ235" i="2"/>
  <c r="AQ210" i="2"/>
  <c r="AQ35" i="2"/>
  <c r="AQ68" i="2"/>
  <c r="AQ7" i="2"/>
  <c r="AQ472" i="2"/>
  <c r="AQ569" i="2"/>
  <c r="AQ69" i="2"/>
  <c r="AQ447" i="2"/>
  <c r="AQ169" i="2"/>
  <c r="AQ14" i="2"/>
  <c r="AQ155" i="2"/>
  <c r="AQ85" i="2"/>
  <c r="AQ326" i="2"/>
  <c r="AQ12" i="2"/>
  <c r="AQ105" i="2"/>
  <c r="AQ170" i="2"/>
  <c r="AQ87" i="2"/>
  <c r="AQ551" i="2"/>
  <c r="AQ704" i="2"/>
  <c r="AQ435" i="2"/>
  <c r="AQ86" i="2"/>
  <c r="AQ28" i="2"/>
  <c r="AQ84" i="2"/>
  <c r="AQ82" i="2"/>
  <c r="AQ126" i="2"/>
  <c r="AQ487" i="2"/>
  <c r="AQ175" i="2"/>
  <c r="AQ112" i="2"/>
  <c r="AQ64" i="2"/>
  <c r="AQ109" i="2"/>
  <c r="AQ22" i="2"/>
  <c r="AQ48" i="2"/>
  <c r="AQ384" i="2"/>
  <c r="AQ211" i="2"/>
  <c r="AQ94" i="2"/>
  <c r="AQ121" i="2"/>
  <c r="AQ128" i="2"/>
  <c r="AQ104" i="2"/>
  <c r="AQ153" i="2"/>
  <c r="AQ160" i="2"/>
  <c r="AQ624" i="2"/>
  <c r="AQ20" i="2"/>
  <c r="AQ291" i="2"/>
  <c r="AQ45" i="2"/>
  <c r="AQ76" i="2"/>
  <c r="AQ261" i="2"/>
  <c r="AQ306" i="2"/>
  <c r="AQ116" i="2"/>
  <c r="AQ218" i="2"/>
  <c r="AQ174" i="2"/>
  <c r="AR174" i="2" s="1"/>
  <c r="AQ30" i="2"/>
  <c r="AQ49" i="2"/>
  <c r="AQ343" i="2"/>
  <c r="AQ503" i="2"/>
  <c r="AQ63" i="2"/>
  <c r="AQ29" i="2"/>
  <c r="AQ156" i="2"/>
  <c r="AQ46" i="2"/>
  <c r="AQ289" i="2"/>
  <c r="AR289" i="2" s="1"/>
  <c r="AQ585" i="2"/>
  <c r="AQ51" i="2"/>
  <c r="AQ304" i="2"/>
  <c r="AQ333" i="2"/>
  <c r="AQ106" i="2"/>
  <c r="AQ130" i="2"/>
  <c r="AQ327" i="2"/>
  <c r="AQ60" i="2"/>
  <c r="AQ549" i="2"/>
  <c r="AQ202" i="2"/>
  <c r="AQ441" i="2"/>
  <c r="AQ571" i="2"/>
  <c r="AR571" i="2" s="1"/>
  <c r="AQ99" i="2"/>
  <c r="AQ380" i="2"/>
  <c r="AQ141" i="2"/>
  <c r="AQ451" i="2"/>
  <c r="AQ215" i="2"/>
  <c r="AQ171" i="2"/>
  <c r="AQ61" i="2"/>
  <c r="AQ357" i="2"/>
  <c r="AQ721" i="2"/>
  <c r="AQ136" i="2"/>
  <c r="AQ395" i="2"/>
  <c r="AQ159" i="2"/>
  <c r="AR159" i="2" s="1"/>
  <c r="AQ179" i="2"/>
  <c r="AQ9" i="2"/>
  <c r="AQ88" i="2"/>
  <c r="AQ21" i="2"/>
  <c r="AQ265" i="2"/>
  <c r="AQ55" i="2"/>
  <c r="AQ118" i="2"/>
  <c r="AQ98" i="2"/>
  <c r="AQ385" i="2"/>
  <c r="AQ23" i="2"/>
  <c r="AQ34" i="2"/>
  <c r="AQ139" i="2"/>
  <c r="AR139" i="2" s="1"/>
  <c r="AQ18" i="2"/>
  <c r="AQ111" i="2"/>
  <c r="AQ11" i="2"/>
  <c r="AQ188" i="2"/>
  <c r="AQ52" i="2"/>
  <c r="AQ717" i="2"/>
  <c r="AQ410" i="2"/>
  <c r="AQ102" i="2"/>
  <c r="AQ434" i="2"/>
  <c r="AQ316" i="2"/>
  <c r="AQ497" i="2"/>
  <c r="AQ77" i="2"/>
  <c r="AQ44" i="2"/>
  <c r="AQ247" i="2"/>
  <c r="AQ56" i="2"/>
  <c r="AQ150" i="2"/>
  <c r="AQ625" i="2"/>
  <c r="AQ54" i="2"/>
  <c r="AQ464" i="2"/>
  <c r="AQ499" i="2"/>
  <c r="AQ178" i="2"/>
  <c r="AQ379" i="2"/>
  <c r="AQ212" i="2"/>
  <c r="AQ70" i="2"/>
  <c r="AQ164" i="2"/>
  <c r="AQ83" i="2"/>
  <c r="AQ402" i="2"/>
  <c r="AQ557" i="2"/>
  <c r="AQ26" i="2"/>
  <c r="AQ309" i="2"/>
  <c r="AQ278" i="2"/>
  <c r="AQ38" i="2"/>
  <c r="AQ512" i="2"/>
  <c r="AQ555" i="2"/>
  <c r="AQ75" i="2"/>
  <c r="AQ101" i="2"/>
  <c r="AQ32" i="2"/>
  <c r="AQ403" i="2"/>
  <c r="AQ117" i="2"/>
  <c r="AQ80" i="2"/>
  <c r="AQ197" i="2"/>
  <c r="AQ36" i="2"/>
  <c r="AQ621" i="2"/>
  <c r="AQ237" i="2"/>
  <c r="AQ214" i="2"/>
  <c r="AQ725" i="2"/>
  <c r="AQ59" i="2"/>
  <c r="AQ219" i="2"/>
  <c r="AQ176" i="2"/>
  <c r="AQ33" i="2"/>
  <c r="AQ257" i="2"/>
  <c r="AQ362" i="2"/>
  <c r="AQ42" i="2"/>
  <c r="AQ24" i="2"/>
  <c r="AQ300" i="2"/>
  <c r="AQ231" i="2"/>
  <c r="AQ165" i="2"/>
  <c r="AQ110" i="2"/>
  <c r="AQ146" i="2"/>
  <c r="AQ71" i="2"/>
  <c r="AQ132" i="2"/>
  <c r="AQ243" i="2"/>
  <c r="AQ163" i="2"/>
  <c r="AQ613" i="2"/>
  <c r="AQ79" i="2"/>
  <c r="AQ401" i="2"/>
  <c r="AQ230" i="2"/>
  <c r="AQ627" i="2"/>
  <c r="AQ577" i="2"/>
  <c r="AQ279" i="2"/>
  <c r="AQ149" i="2"/>
  <c r="AQ604" i="2"/>
  <c r="AQ236" i="2"/>
  <c r="AQ705" i="2"/>
  <c r="AQ504" i="2"/>
  <c r="AQ270" i="2"/>
  <c r="AQ446" i="2"/>
  <c r="AQ364" i="2"/>
  <c r="AQ225" i="2"/>
  <c r="AQ691" i="2"/>
  <c r="AQ108" i="2"/>
  <c r="AQ90" i="2"/>
  <c r="AQ347" i="2"/>
  <c r="AQ302" i="2"/>
  <c r="AQ37" i="2"/>
  <c r="AQ408" i="2"/>
  <c r="AQ240" i="2"/>
  <c r="AQ356" i="2"/>
  <c r="AR356" i="2" s="1"/>
  <c r="AQ148" i="2"/>
  <c r="AQ707" i="2"/>
  <c r="AQ666" i="2"/>
  <c r="AQ140" i="2"/>
  <c r="AQ157" i="2"/>
  <c r="AQ95" i="2"/>
  <c r="AQ74" i="2"/>
  <c r="AQ430" i="2"/>
  <c r="AQ182" i="2"/>
  <c r="AQ282" i="2"/>
  <c r="AQ424" i="2"/>
  <c r="AQ415" i="2"/>
  <c r="AQ478" i="2"/>
  <c r="AQ612" i="2"/>
  <c r="AQ258" i="2"/>
  <c r="AQ93" i="2"/>
  <c r="AQ134" i="2"/>
  <c r="AQ266" i="2"/>
  <c r="AQ318" i="2"/>
  <c r="AQ310" i="2"/>
  <c r="AQ166" i="2"/>
  <c r="AQ228" i="2"/>
  <c r="AQ259" i="2"/>
  <c r="AQ576" i="2"/>
  <c r="AQ505" i="2"/>
  <c r="AQ250" i="2"/>
  <c r="AQ31" i="2"/>
  <c r="AQ172" i="2"/>
  <c r="AQ657" i="2"/>
  <c r="AQ578" i="2"/>
  <c r="AQ196" i="2"/>
  <c r="AQ522" i="2"/>
  <c r="AQ518" i="2"/>
  <c r="AQ151" i="2"/>
  <c r="AQ213" i="2"/>
  <c r="AQ288" i="2"/>
  <c r="AQ305" i="2"/>
  <c r="AQ209" i="2"/>
  <c r="AQ714" i="2"/>
  <c r="AQ445" i="2"/>
  <c r="AQ280" i="2"/>
  <c r="AQ466" i="2"/>
  <c r="AQ715" i="2"/>
  <c r="AQ144" i="2"/>
  <c r="AQ204" i="2"/>
  <c r="AQ290" i="2"/>
  <c r="AQ256" i="2"/>
  <c r="AQ317" i="2"/>
  <c r="AR317" i="2" s="1"/>
  <c r="AQ199" i="2"/>
  <c r="AQ187" i="2"/>
  <c r="AQ587" i="2"/>
  <c r="AQ398" i="2"/>
  <c r="AQ359" i="2"/>
  <c r="AQ523" i="2"/>
  <c r="AQ162" i="2"/>
  <c r="AQ608" i="2"/>
  <c r="AQ226" i="2"/>
  <c r="AQ173" i="2"/>
  <c r="AQ414" i="2"/>
  <c r="AQ299" i="2"/>
  <c r="AQ273" i="2"/>
  <c r="AQ292" i="2"/>
  <c r="AQ337" i="2"/>
  <c r="AQ468" i="2"/>
  <c r="AQ138" i="2"/>
  <c r="AQ180" i="2"/>
  <c r="AQ287" i="2"/>
  <c r="AQ508" i="2"/>
  <c r="AQ244" i="2"/>
  <c r="AQ193" i="2"/>
  <c r="AQ125" i="2"/>
  <c r="AQ638" i="2"/>
  <c r="AQ564" i="2"/>
  <c r="AQ325" i="2"/>
  <c r="AQ694" i="2"/>
  <c r="AQ207" i="2"/>
  <c r="AQ646" i="2"/>
  <c r="AQ322" i="2"/>
  <c r="AQ463" i="2"/>
  <c r="AQ526" i="2"/>
  <c r="AQ167" i="2"/>
  <c r="AQ348" i="2"/>
  <c r="AQ195" i="2"/>
  <c r="AQ198" i="2"/>
  <c r="AQ542" i="2"/>
  <c r="AQ396" i="2"/>
  <c r="AQ722" i="2"/>
  <c r="AQ708" i="2"/>
  <c r="AQ124" i="2"/>
  <c r="AQ181" i="2"/>
  <c r="AQ442" i="2"/>
  <c r="AQ152" i="2"/>
  <c r="AQ314" i="2"/>
  <c r="AQ329" i="2"/>
  <c r="AQ3" i="2"/>
  <c r="AQ131" i="2"/>
  <c r="AQ245" i="2"/>
  <c r="AQ307" i="2"/>
  <c r="AQ221" i="2"/>
  <c r="AQ607" i="2"/>
  <c r="AQ397" i="2"/>
  <c r="AQ622" i="2"/>
  <c r="AQ390" i="2"/>
  <c r="AQ203" i="2"/>
  <c r="AQ546" i="2"/>
  <c r="AQ17" i="2"/>
  <c r="AQ339" i="2"/>
  <c r="AQ183" i="2"/>
  <c r="AQ161" i="2"/>
  <c r="AQ158" i="2"/>
  <c r="AQ349" i="2"/>
  <c r="AQ363" i="2"/>
  <c r="AQ190" i="2"/>
  <c r="AQ267" i="2"/>
  <c r="AQ470" i="2"/>
  <c r="AQ695" i="2"/>
  <c r="AQ227" i="2"/>
  <c r="AQ286" i="2"/>
  <c r="AQ449" i="2"/>
  <c r="AR449" i="2" s="1"/>
  <c r="AQ628" i="2"/>
  <c r="AQ376" i="2"/>
  <c r="AQ412" i="2"/>
  <c r="AQ168" i="2"/>
  <c r="AQ429" i="2"/>
  <c r="AQ386" i="2"/>
  <c r="AQ582" i="2"/>
  <c r="AQ232" i="2"/>
  <c r="AQ205" i="2"/>
  <c r="AQ345" i="2"/>
  <c r="AQ660" i="2"/>
  <c r="AQ619" i="2"/>
  <c r="AQ119" i="2"/>
  <c r="AQ458" i="2"/>
  <c r="AQ393" i="2"/>
  <c r="AQ295" i="2"/>
  <c r="AQ242" i="2"/>
  <c r="AQ103" i="2"/>
  <c r="AQ477" i="2"/>
  <c r="AQ436" i="2"/>
  <c r="AQ335" i="2"/>
  <c r="AQ404" i="2"/>
  <c r="AQ298" i="2"/>
  <c r="AQ268" i="2"/>
  <c r="AQ400" i="2"/>
  <c r="AQ381" i="2"/>
  <c r="AQ460" i="2"/>
  <c r="AQ107" i="2"/>
  <c r="AQ185" i="2"/>
  <c r="AQ312" i="2"/>
  <c r="AQ617" i="2"/>
  <c r="AQ189" i="2"/>
  <c r="AQ122" i="2"/>
  <c r="AQ593" i="2"/>
  <c r="AQ453" i="2"/>
  <c r="AQ437" i="2"/>
  <c r="AQ249" i="2"/>
  <c r="AQ373" i="2"/>
  <c r="AQ293" i="2"/>
  <c r="AQ511" i="2"/>
  <c r="AQ252" i="2"/>
  <c r="AQ603" i="2"/>
  <c r="AQ241" i="2"/>
  <c r="AQ127" i="2"/>
  <c r="AQ269" i="2"/>
  <c r="AQ355" i="2"/>
  <c r="AQ594" i="2"/>
  <c r="AQ276" i="2"/>
  <c r="AQ550" i="2"/>
  <c r="AQ16" i="2"/>
  <c r="AQ630" i="2"/>
  <c r="AQ558" i="2"/>
  <c r="AQ330" i="2"/>
  <c r="AQ510" i="2"/>
  <c r="AQ443" i="2"/>
  <c r="AQ254" i="2"/>
  <c r="AQ649" i="2"/>
  <c r="AQ716" i="2"/>
  <c r="AQ391" i="2"/>
  <c r="AQ4" i="2"/>
  <c r="AR4" i="2" s="1"/>
  <c r="AQ455" i="2"/>
  <c r="AQ255" i="2"/>
  <c r="AQ311" i="2"/>
  <c r="AQ426" i="2"/>
  <c r="AQ89" i="2"/>
  <c r="AQ320" i="2"/>
  <c r="AQ513" i="2"/>
  <c r="AQ251" i="2"/>
  <c r="AQ186" i="2"/>
  <c r="AQ387" i="2"/>
  <c r="AQ233" i="2"/>
  <c r="AQ422" i="2"/>
  <c r="AQ439" i="2"/>
  <c r="AQ383" i="2"/>
  <c r="AQ135" i="2"/>
  <c r="AQ389" i="2"/>
  <c r="AQ341" i="2"/>
  <c r="AQ81" i="2"/>
  <c r="AQ600" i="2"/>
  <c r="AQ369" i="2"/>
  <c r="AQ65" i="2"/>
  <c r="AQ336" i="2"/>
  <c r="AQ648" i="2"/>
  <c r="AQ473" i="2"/>
  <c r="AQ313" i="2"/>
  <c r="AQ724" i="2"/>
  <c r="AQ541" i="2"/>
  <c r="AQ514" i="2"/>
  <c r="AQ315" i="2"/>
  <c r="AQ352" i="2"/>
  <c r="AQ392" i="2"/>
  <c r="AQ668" i="2"/>
  <c r="AQ543" i="2"/>
  <c r="AQ324" i="2"/>
  <c r="AQ297" i="2"/>
  <c r="AQ253" i="2"/>
  <c r="AQ699" i="2"/>
  <c r="AQ618" i="2"/>
  <c r="AQ277" i="2"/>
  <c r="AQ366" i="2"/>
  <c r="AQ413" i="2"/>
  <c r="AQ285" i="2"/>
  <c r="AQ334" i="2"/>
  <c r="AQ92" i="2"/>
  <c r="AQ431" i="2"/>
  <c r="AQ96" i="2"/>
  <c r="AQ368" i="2"/>
  <c r="AQ340" i="2"/>
  <c r="AQ486" i="2"/>
  <c r="AQ570" i="2"/>
  <c r="AQ656" i="2"/>
  <c r="AQ358" i="2"/>
  <c r="AQ238" i="2"/>
  <c r="AQ515" i="2"/>
  <c r="AQ682" i="2"/>
  <c r="AQ275" i="2"/>
  <c r="AQ481" i="2"/>
  <c r="AQ703" i="2"/>
  <c r="AQ374" i="2"/>
  <c r="AQ423" i="2"/>
  <c r="AQ319" i="2"/>
  <c r="AQ365" i="2"/>
  <c r="AQ344" i="2"/>
  <c r="AQ579" i="2"/>
  <c r="AQ388" i="2"/>
  <c r="AQ321" i="2"/>
  <c r="AQ224" i="2"/>
  <c r="AQ371" i="2"/>
  <c r="AQ516" i="2"/>
  <c r="AQ284" i="2"/>
  <c r="AQ560" i="2"/>
  <c r="AQ517" i="2"/>
  <c r="AR517" i="2" s="1"/>
  <c r="AQ461" i="2"/>
  <c r="AQ696" i="2"/>
  <c r="AQ620" i="2"/>
  <c r="AQ528" i="2"/>
  <c r="AQ184" i="2"/>
  <c r="AQ444" i="2"/>
  <c r="AQ474" i="2"/>
  <c r="AQ450" i="2"/>
  <c r="AQ377" i="2"/>
  <c r="AQ428" i="2"/>
  <c r="AQ264" i="2"/>
  <c r="AQ457" i="2"/>
  <c r="AR457" i="2" s="1"/>
  <c r="AQ421" i="2"/>
  <c r="AQ519" i="2"/>
  <c r="AQ507" i="2"/>
  <c r="AQ342" i="2"/>
  <c r="AQ271" i="2"/>
  <c r="AQ693" i="2"/>
  <c r="AQ574" i="2"/>
  <c r="AQ432" i="2"/>
  <c r="AQ354" i="2"/>
  <c r="AQ350" i="2"/>
  <c r="AQ552" i="2"/>
  <c r="AQ548" i="2"/>
  <c r="AQ645" i="2"/>
  <c r="AQ416" i="2"/>
  <c r="AQ462" i="2"/>
  <c r="AQ448" i="2"/>
  <c r="AQ527" i="2"/>
  <c r="AQ521" i="2"/>
  <c r="AQ411" i="2"/>
  <c r="AQ631" i="2"/>
  <c r="AQ469" i="2"/>
  <c r="AQ47" i="2"/>
  <c r="AQ274" i="2"/>
  <c r="AQ409" i="2"/>
  <c r="AQ467" i="2"/>
  <c r="AQ561" i="2"/>
  <c r="AQ572" i="2"/>
  <c r="AQ220" i="2"/>
  <c r="AQ598" i="2"/>
  <c r="AQ643" i="2"/>
  <c r="AQ438" i="2"/>
  <c r="AQ346" i="2"/>
  <c r="AQ647" i="2"/>
  <c r="AQ502" i="2"/>
  <c r="AQ378" i="2"/>
  <c r="AQ586" i="2"/>
  <c r="AQ684" i="2"/>
  <c r="AQ559" i="2"/>
  <c r="AQ554" i="2"/>
  <c r="AQ223" i="2"/>
  <c r="AQ360" i="2"/>
  <c r="AQ239" i="2"/>
  <c r="AQ433" i="2"/>
  <c r="AQ553" i="2"/>
  <c r="AQ419" i="2"/>
  <c r="AQ375" i="2"/>
  <c r="AQ353" i="2"/>
  <c r="AQ599" i="2"/>
  <c r="AQ263" i="2"/>
  <c r="AQ191" i="2"/>
  <c r="AQ294" i="2"/>
  <c r="AQ531" i="2"/>
  <c r="AQ338" i="2"/>
  <c r="AQ479" i="2"/>
  <c r="AQ147" i="2"/>
  <c r="AQ367" i="2"/>
  <c r="AQ547" i="2"/>
  <c r="AQ723" i="2"/>
  <c r="AQ484" i="2"/>
  <c r="AQ323" i="2"/>
  <c r="AQ509" i="2"/>
  <c r="AQ592" i="2"/>
  <c r="AQ361" i="2"/>
  <c r="AQ702" i="2"/>
  <c r="AQ713" i="2"/>
  <c r="AQ425" i="2"/>
  <c r="AQ629" i="2"/>
  <c r="AQ394" i="2"/>
  <c r="AQ482" i="2"/>
  <c r="AQ665" i="2"/>
  <c r="AQ524" i="2"/>
  <c r="AQ614" i="2"/>
  <c r="AQ661" i="2"/>
  <c r="AQ201" i="2"/>
  <c r="AQ407" i="2"/>
  <c r="AQ493" i="2"/>
  <c r="AQ498" i="2"/>
  <c r="AQ623" i="2"/>
  <c r="AQ545" i="2"/>
  <c r="AQ120" i="2"/>
  <c r="AQ525" i="2"/>
  <c r="AQ248" i="2"/>
  <c r="AQ495" i="2"/>
  <c r="AQ692" i="2"/>
  <c r="AQ471" i="2"/>
  <c r="AQ417" i="2"/>
  <c r="AQ596" i="2"/>
  <c r="AQ459" i="2"/>
  <c r="AQ492" i="2"/>
  <c r="AQ491" i="2"/>
  <c r="AQ615" i="2"/>
  <c r="AQ440" i="2"/>
  <c r="AQ520" i="2"/>
  <c r="AQ663" i="2"/>
  <c r="AQ664" i="2"/>
  <c r="AQ494" i="2"/>
  <c r="AQ632" i="2"/>
  <c r="AQ370" i="2"/>
  <c r="AQ675" i="2"/>
  <c r="AQ58" i="2"/>
  <c r="AQ506" i="2"/>
  <c r="AQ589" i="2"/>
  <c r="AQ496" i="2"/>
  <c r="AQ427" i="2"/>
  <c r="AQ483" i="2"/>
  <c r="AQ382" i="2"/>
  <c r="AQ605" i="2"/>
  <c r="AQ476" i="2"/>
  <c r="AQ573" i="2"/>
  <c r="AQ418" i="2"/>
  <c r="AQ606" i="2"/>
  <c r="AQ272" i="2"/>
  <c r="AQ635" i="2"/>
  <c r="AQ659" i="2"/>
  <c r="AQ500" i="2"/>
  <c r="AQ697" i="2"/>
  <c r="AQ611" i="2"/>
  <c r="AQ301" i="2"/>
  <c r="AQ50" i="2"/>
  <c r="AQ601" i="2"/>
  <c r="AQ405" i="2"/>
  <c r="AQ114" i="2"/>
  <c r="AQ669" i="2"/>
  <c r="AQ456" i="2"/>
  <c r="AQ602" i="2"/>
  <c r="AQ529" i="2"/>
  <c r="AQ597" i="2"/>
  <c r="AQ489" i="2"/>
  <c r="AQ662" i="2"/>
  <c r="AQ563" i="2"/>
  <c r="AQ640" i="2"/>
  <c r="AQ100" i="2"/>
  <c r="AQ246" i="2"/>
  <c r="AQ639" i="2"/>
  <c r="AQ485" i="2"/>
  <c r="AQ642" i="2"/>
  <c r="AQ650" i="2"/>
  <c r="AQ651" i="2"/>
  <c r="AQ653" i="2"/>
  <c r="AQ530" i="2"/>
  <c r="AQ556" i="2"/>
  <c r="AQ575" i="2"/>
  <c r="AQ194" i="2"/>
  <c r="AQ465" i="2"/>
  <c r="AQ452" i="2"/>
  <c r="AQ590" i="2"/>
  <c r="AQ584" i="2"/>
  <c r="AQ610" i="2"/>
  <c r="AQ115" i="2"/>
  <c r="AQ192" i="2"/>
  <c r="AQ281" i="2"/>
  <c r="AQ328" i="2"/>
  <c r="AQ726" i="2"/>
  <c r="AQ283" i="2"/>
  <c r="AQ581" i="2"/>
  <c r="AQ488" i="2"/>
  <c r="AQ565" i="2"/>
  <c r="AQ667" i="2"/>
  <c r="AQ626" i="2"/>
  <c r="AQ303" i="2"/>
  <c r="AQ532" i="2"/>
  <c r="AQ568" i="2"/>
  <c r="AQ683" i="2"/>
  <c r="AQ674" i="2"/>
  <c r="AQ200" i="2"/>
  <c r="AQ567" i="2"/>
  <c r="AQ636" i="2"/>
  <c r="AQ562" i="2"/>
  <c r="AQ533" i="2"/>
  <c r="AQ129" i="2"/>
  <c r="AQ655" i="2"/>
  <c r="AQ641" i="2"/>
  <c r="AQ177" i="2"/>
  <c r="AQ689" i="2"/>
  <c r="AQ616" i="2"/>
  <c r="AQ583" i="2"/>
  <c r="AQ681" i="2"/>
  <c r="AQ351" i="2"/>
  <c r="AQ690" i="2"/>
  <c r="AQ634" i="2"/>
  <c r="AQ719" i="2"/>
  <c r="AQ534" i="2"/>
  <c r="AQ685" i="2"/>
  <c r="AQ654" i="2"/>
  <c r="AQ475" i="2"/>
  <c r="AQ652" i="2"/>
  <c r="AQ700" i="2"/>
  <c r="AQ580" i="2"/>
  <c r="AQ535" i="2"/>
  <c r="AQ536" i="2"/>
  <c r="AQ588" i="2"/>
  <c r="AQ671" i="2"/>
  <c r="AQ677" i="2"/>
  <c r="AQ680" i="2"/>
  <c r="AQ72" i="2"/>
  <c r="AQ673" i="2"/>
  <c r="AQ544" i="2"/>
  <c r="AQ501" i="2"/>
  <c r="AQ537" i="2"/>
  <c r="AQ454" i="2"/>
  <c r="AQ633" i="2"/>
  <c r="AQ712" i="2"/>
  <c r="AQ701" i="2"/>
  <c r="AQ538" i="2"/>
  <c r="AQ687" i="2"/>
  <c r="AQ637" i="2"/>
  <c r="AQ399" i="2"/>
  <c r="AQ710" i="2"/>
  <c r="AQ644" i="2"/>
  <c r="AQ670" i="2"/>
  <c r="AQ698" i="2"/>
  <c r="AQ709" i="2"/>
  <c r="AQ331" i="2"/>
  <c r="AQ711" i="2"/>
  <c r="AQ595" i="2"/>
  <c r="AQ718" i="2"/>
  <c r="AQ539" i="2"/>
  <c r="AQ308" i="2"/>
  <c r="AQ296" i="2"/>
  <c r="AQ720" i="2"/>
  <c r="AQ540" i="2"/>
  <c r="AQ688" i="2"/>
  <c r="AQ679" i="2"/>
  <c r="AQ676" i="2"/>
  <c r="AQ686" i="2"/>
  <c r="AH73" i="2"/>
  <c r="AH591" i="2"/>
  <c r="AH222" i="2"/>
  <c r="AH6" i="2"/>
  <c r="AH706" i="2"/>
  <c r="AH133" i="2"/>
  <c r="AH53" i="2"/>
  <c r="AH672" i="2"/>
  <c r="AH91" i="2"/>
  <c r="AH5" i="2"/>
  <c r="AH66" i="2"/>
  <c r="AH19" i="2"/>
  <c r="AH13" i="2"/>
  <c r="AH137" i="2"/>
  <c r="AH217" i="2"/>
  <c r="AH154" i="2"/>
  <c r="AH2" i="2"/>
  <c r="AH35" i="2"/>
  <c r="AH68" i="2"/>
  <c r="AH7" i="2"/>
  <c r="AH472" i="2"/>
  <c r="AH569" i="2"/>
  <c r="AH85" i="2"/>
  <c r="AH170" i="2"/>
  <c r="AH551" i="2"/>
  <c r="AH82" i="2"/>
  <c r="AH487" i="2"/>
  <c r="AH175" i="2"/>
  <c r="AH112" i="2"/>
  <c r="AH64" i="2"/>
  <c r="AH109" i="2"/>
  <c r="AH121" i="2"/>
  <c r="AH153" i="2"/>
  <c r="AH160" i="2"/>
  <c r="AH624" i="2"/>
  <c r="AH20" i="2"/>
  <c r="AH174" i="2"/>
  <c r="AH343" i="2"/>
  <c r="AH503" i="2"/>
  <c r="AH333" i="2"/>
  <c r="AH106" i="2"/>
  <c r="AH130" i="2"/>
  <c r="AH327" i="2"/>
  <c r="AH99" i="2"/>
  <c r="AH141" i="2"/>
  <c r="AH215" i="2"/>
  <c r="AH171" i="2"/>
  <c r="AH61" i="2"/>
  <c r="AH55" i="2"/>
  <c r="AH118" i="2"/>
  <c r="AH18" i="2"/>
  <c r="AH188" i="2"/>
  <c r="AH52" i="2"/>
  <c r="AH717" i="2"/>
  <c r="AH410" i="2"/>
  <c r="AH56" i="2"/>
  <c r="AH150" i="2"/>
  <c r="AH54" i="2"/>
  <c r="AH464" i="2"/>
  <c r="AH164" i="2"/>
  <c r="AH26" i="2"/>
  <c r="AH309" i="2"/>
  <c r="AH278" i="2"/>
  <c r="AH80" i="2"/>
  <c r="AH36" i="2"/>
  <c r="AH621" i="2"/>
  <c r="AH257" i="2"/>
  <c r="AH362" i="2"/>
  <c r="AH42" i="2"/>
  <c r="AH24" i="2"/>
  <c r="AH300" i="2"/>
  <c r="AH163" i="2"/>
  <c r="AH613" i="2"/>
  <c r="AH79" i="2"/>
  <c r="AH401" i="2"/>
  <c r="AH230" i="2"/>
  <c r="AH504" i="2"/>
  <c r="AH270" i="2"/>
  <c r="AH446" i="2"/>
  <c r="AH37" i="2"/>
  <c r="AH240" i="2"/>
  <c r="AH148" i="2"/>
  <c r="AH707" i="2"/>
  <c r="AH666" i="2"/>
  <c r="AH182" i="2"/>
  <c r="AH415" i="2"/>
  <c r="AH478" i="2"/>
  <c r="AH612" i="2"/>
  <c r="AH258" i="2"/>
  <c r="AH166" i="2"/>
  <c r="AH576" i="2"/>
  <c r="AH505" i="2"/>
  <c r="AH250" i="2"/>
  <c r="AH31" i="2"/>
  <c r="AH522" i="2"/>
  <c r="AH518" i="2"/>
  <c r="AH151" i="2"/>
  <c r="AH209" i="2"/>
  <c r="AH714" i="2"/>
  <c r="AH204" i="2"/>
  <c r="AH317" i="2"/>
  <c r="AH199" i="2"/>
  <c r="AH187" i="2"/>
  <c r="AH587" i="2"/>
  <c r="AH608" i="2"/>
  <c r="AH414" i="2"/>
  <c r="AH273" i="2"/>
  <c r="AH292" i="2"/>
  <c r="AH337" i="2"/>
  <c r="AH508" i="2"/>
  <c r="AH125" i="2"/>
  <c r="AH638" i="2"/>
  <c r="AH325" i="2"/>
  <c r="AH694" i="2"/>
  <c r="AH526" i="2"/>
  <c r="AH167" i="2"/>
  <c r="AH198" i="2"/>
  <c r="AH542" i="2"/>
  <c r="AH396" i="2"/>
  <c r="AH722" i="2"/>
  <c r="AH131" i="2"/>
  <c r="AH245" i="2"/>
  <c r="AH307" i="2"/>
  <c r="AH221" i="2"/>
  <c r="AH339" i="2"/>
  <c r="AH183" i="2"/>
  <c r="AH161" i="2"/>
  <c r="AH158" i="2"/>
  <c r="AH349" i="2"/>
  <c r="AH227" i="2"/>
  <c r="AH449" i="2"/>
  <c r="AH628" i="2"/>
  <c r="AH376" i="2"/>
  <c r="AH412" i="2"/>
  <c r="AH168" i="2"/>
  <c r="AH205" i="2"/>
  <c r="AH345" i="2"/>
  <c r="AH119" i="2"/>
  <c r="AH458" i="2"/>
  <c r="AH393" i="2"/>
  <c r="AH295" i="2"/>
  <c r="AH404" i="2"/>
  <c r="AH400" i="2"/>
  <c r="AH593" i="2"/>
  <c r="AH437" i="2"/>
  <c r="AH373" i="2"/>
  <c r="AH293" i="2"/>
  <c r="AH511" i="2"/>
  <c r="AH269" i="2"/>
  <c r="AH276" i="2"/>
  <c r="AH550" i="2"/>
  <c r="AH16" i="2"/>
  <c r="AH630" i="2"/>
  <c r="AH558" i="2"/>
  <c r="AH649" i="2"/>
  <c r="AH716" i="2"/>
  <c r="AH4" i="2"/>
  <c r="AH426" i="2"/>
  <c r="AH387" i="2"/>
  <c r="AH422" i="2"/>
  <c r="AH439" i="2"/>
  <c r="AH383" i="2"/>
  <c r="AH135" i="2"/>
  <c r="AH389" i="2"/>
  <c r="AH473" i="2"/>
  <c r="AH313" i="2"/>
  <c r="AH541" i="2"/>
  <c r="AH514" i="2"/>
  <c r="AH543" i="2"/>
  <c r="AH699" i="2"/>
  <c r="AH618" i="2"/>
  <c r="AH277" i="2"/>
  <c r="AH366" i="2"/>
  <c r="AH431" i="2"/>
  <c r="AH340" i="2"/>
  <c r="AH486" i="2"/>
  <c r="AH570" i="2"/>
  <c r="AH656" i="2"/>
  <c r="AH703" i="2"/>
  <c r="AH423" i="2"/>
  <c r="AH319" i="2"/>
  <c r="AH365" i="2"/>
  <c r="AH344" i="2"/>
  <c r="AH579" i="2"/>
  <c r="AH516" i="2"/>
  <c r="AH284" i="2"/>
  <c r="AH517" i="2"/>
  <c r="AH461" i="2"/>
  <c r="AH696" i="2"/>
  <c r="AH620" i="2"/>
  <c r="AH528" i="2"/>
  <c r="AH421" i="2"/>
  <c r="AH342" i="2"/>
  <c r="AH354" i="2"/>
  <c r="AH548" i="2"/>
  <c r="AH416" i="2"/>
  <c r="AH448" i="2"/>
  <c r="AH469" i="2"/>
  <c r="AH47" i="2"/>
  <c r="AH409" i="2"/>
  <c r="AH467" i="2"/>
  <c r="AH561" i="2"/>
  <c r="AH572" i="2"/>
  <c r="AH220" i="2"/>
  <c r="AH586" i="2"/>
  <c r="AH684" i="2"/>
  <c r="AH559" i="2"/>
  <c r="AH554" i="2"/>
  <c r="AH223" i="2"/>
  <c r="AH419" i="2"/>
  <c r="AH263" i="2"/>
  <c r="AH191" i="2"/>
  <c r="AH294" i="2"/>
  <c r="AH531" i="2"/>
  <c r="AH323" i="2"/>
  <c r="AH509" i="2"/>
  <c r="AH592" i="2"/>
  <c r="AH361" i="2"/>
  <c r="AH702" i="2"/>
  <c r="AH425" i="2"/>
  <c r="AH482" i="2"/>
  <c r="AH665" i="2"/>
  <c r="AH407" i="2"/>
  <c r="AH493" i="2"/>
  <c r="AH525" i="2"/>
  <c r="AH248" i="2"/>
  <c r="AH692" i="2"/>
  <c r="AH596" i="2"/>
  <c r="AH459" i="2"/>
  <c r="AH491" i="2"/>
  <c r="AH520" i="2"/>
  <c r="AH663" i="2"/>
  <c r="AH664" i="2"/>
  <c r="AH494" i="2"/>
  <c r="AH632" i="2"/>
  <c r="AH370" i="2"/>
  <c r="AH675" i="2"/>
  <c r="AH58" i="2"/>
  <c r="AH382" i="2"/>
  <c r="AH573" i="2"/>
  <c r="AH418" i="2"/>
  <c r="AH606" i="2"/>
  <c r="AH272" i="2"/>
  <c r="AH659" i="2"/>
  <c r="AH114" i="2"/>
  <c r="AH639" i="2"/>
  <c r="AH485" i="2"/>
  <c r="AH642" i="2"/>
  <c r="AH556" i="2"/>
  <c r="AH465" i="2"/>
  <c r="AH452" i="2"/>
  <c r="AH590" i="2"/>
  <c r="AH584" i="2"/>
  <c r="AH610" i="2"/>
  <c r="AH283" i="2"/>
  <c r="AH565" i="2"/>
  <c r="AH626" i="2"/>
  <c r="AH303" i="2"/>
  <c r="AH200" i="2"/>
  <c r="AH562" i="2"/>
  <c r="AH655" i="2"/>
  <c r="AH641" i="2"/>
  <c r="AH689" i="2"/>
  <c r="AH634" i="2"/>
  <c r="AH534" i="2"/>
  <c r="AH685" i="2"/>
  <c r="AH654" i="2"/>
  <c r="AH535" i="2"/>
  <c r="AH536" i="2"/>
  <c r="AH588" i="2"/>
  <c r="AH677" i="2"/>
  <c r="AH72" i="2"/>
  <c r="AH673" i="2"/>
  <c r="AH701" i="2"/>
  <c r="AH538" i="2"/>
  <c r="AH637" i="2"/>
  <c r="AH399" i="2"/>
  <c r="AH710" i="2"/>
  <c r="AH711" i="2"/>
  <c r="AH539" i="2"/>
  <c r="AH308" i="2"/>
  <c r="AH296" i="2"/>
  <c r="AH720" i="2"/>
  <c r="AH688" i="2"/>
  <c r="AH686" i="2"/>
  <c r="AH145" i="2"/>
  <c r="AH490" i="2"/>
  <c r="AH40" i="2"/>
  <c r="AH105" i="2"/>
  <c r="AH87" i="2"/>
  <c r="AH126" i="2"/>
  <c r="AH116" i="2"/>
  <c r="AH30" i="2"/>
  <c r="AH49" i="2"/>
  <c r="AH179" i="2"/>
  <c r="AH9" i="2"/>
  <c r="AH88" i="2"/>
  <c r="AH21" i="2"/>
  <c r="AH265" i="2"/>
  <c r="AH402" i="2"/>
  <c r="AH32" i="2"/>
  <c r="AH604" i="2"/>
  <c r="AH364" i="2"/>
  <c r="AH225" i="2"/>
  <c r="AH408" i="2"/>
  <c r="AH430" i="2"/>
  <c r="AH282" i="2"/>
  <c r="AH310" i="2"/>
  <c r="AH259" i="2"/>
  <c r="AH144" i="2"/>
  <c r="AH290" i="2"/>
  <c r="AH256" i="2"/>
  <c r="AH226" i="2"/>
  <c r="AH173" i="2"/>
  <c r="AH195" i="2"/>
  <c r="AH314" i="2"/>
  <c r="AH203" i="2"/>
  <c r="AH546" i="2"/>
  <c r="AH286" i="2"/>
  <c r="AH335" i="2"/>
  <c r="AH268" i="2"/>
  <c r="AH381" i="2"/>
  <c r="AH460" i="2"/>
  <c r="AH107" i="2"/>
  <c r="AH453" i="2"/>
  <c r="AH355" i="2"/>
  <c r="AH455" i="2"/>
  <c r="AH255" i="2"/>
  <c r="AH311" i="2"/>
  <c r="AH336" i="2"/>
  <c r="AH324" i="2"/>
  <c r="AH253" i="2"/>
  <c r="AH481" i="2"/>
  <c r="AH371" i="2"/>
  <c r="AH377" i="2"/>
  <c r="AH428" i="2"/>
  <c r="AH350" i="2"/>
  <c r="AH552" i="2"/>
  <c r="AH645" i="2"/>
  <c r="AH462" i="2"/>
  <c r="AH378" i="2"/>
  <c r="AH375" i="2"/>
  <c r="AH599" i="2"/>
  <c r="AH614" i="2"/>
  <c r="AH471" i="2"/>
  <c r="AH417" i="2"/>
  <c r="AH476" i="2"/>
  <c r="AH669" i="2"/>
  <c r="AH456" i="2"/>
  <c r="AH636" i="2"/>
  <c r="AH583" i="2"/>
  <c r="AH671" i="2"/>
  <c r="AH712" i="2"/>
  <c r="AH687" i="2"/>
  <c r="AG566" i="2"/>
  <c r="AG658" i="2"/>
  <c r="AG678" i="2"/>
  <c r="AG260" i="2"/>
  <c r="AG73" i="2"/>
  <c r="AG591" i="2"/>
  <c r="AG208" i="2"/>
  <c r="AG143" i="2"/>
  <c r="AG6" i="2"/>
  <c r="AG706" i="2"/>
  <c r="AG133" i="2"/>
  <c r="AG53" i="2"/>
  <c r="AG91" i="2"/>
  <c r="AG490" i="2"/>
  <c r="AG137" i="2"/>
  <c r="AG217" i="2"/>
  <c r="AG2" i="2"/>
  <c r="AG210" i="2"/>
  <c r="AG35" i="2"/>
  <c r="AG68" i="2"/>
  <c r="AG7" i="2"/>
  <c r="AG472" i="2"/>
  <c r="AG569" i="2"/>
  <c r="AG326" i="2"/>
  <c r="AG170" i="2"/>
  <c r="AG87" i="2"/>
  <c r="AG551" i="2"/>
  <c r="AG487" i="2"/>
  <c r="AG64" i="2"/>
  <c r="AG109" i="2"/>
  <c r="AG128" i="2"/>
  <c r="AG153" i="2"/>
  <c r="AG160" i="2"/>
  <c r="AG20" i="2"/>
  <c r="AG174" i="2"/>
  <c r="AG30" i="2"/>
  <c r="AG49" i="2"/>
  <c r="AG343" i="2"/>
  <c r="AG503" i="2"/>
  <c r="AG333" i="2"/>
  <c r="AG106" i="2"/>
  <c r="AG130" i="2"/>
  <c r="AG327" i="2"/>
  <c r="AG141" i="2"/>
  <c r="AG171" i="2"/>
  <c r="AG61" i="2"/>
  <c r="AG9" i="2"/>
  <c r="AG88" i="2"/>
  <c r="AG21" i="2"/>
  <c r="AG265" i="2"/>
  <c r="AG55" i="2"/>
  <c r="AG118" i="2"/>
  <c r="AG188" i="2"/>
  <c r="AG52" i="2"/>
  <c r="AG717" i="2"/>
  <c r="AG410" i="2"/>
  <c r="AG56" i="2"/>
  <c r="AG150" i="2"/>
  <c r="AG625" i="2"/>
  <c r="AG54" i="2"/>
  <c r="AG464" i="2"/>
  <c r="AG26" i="2"/>
  <c r="AG309" i="2"/>
  <c r="AG278" i="2"/>
  <c r="AG80" i="2"/>
  <c r="AG621" i="2"/>
  <c r="AG176" i="2"/>
  <c r="AG257" i="2"/>
  <c r="AG362" i="2"/>
  <c r="AG42" i="2"/>
  <c r="AG24" i="2"/>
  <c r="AG300" i="2"/>
  <c r="AG163" i="2"/>
  <c r="AG613" i="2"/>
  <c r="AG79" i="2"/>
  <c r="AG401" i="2"/>
  <c r="AG230" i="2"/>
  <c r="AG236" i="2"/>
  <c r="AG446" i="2"/>
  <c r="AG364" i="2"/>
  <c r="AG225" i="2"/>
  <c r="AG408" i="2"/>
  <c r="AG356" i="2"/>
  <c r="AG707" i="2"/>
  <c r="AG666" i="2"/>
  <c r="AG424" i="2"/>
  <c r="AG415" i="2"/>
  <c r="AG612" i="2"/>
  <c r="AG258" i="2"/>
  <c r="AG576" i="2"/>
  <c r="AG505" i="2"/>
  <c r="AG250" i="2"/>
  <c r="AG31" i="2"/>
  <c r="AG151" i="2"/>
  <c r="AG209" i="2"/>
  <c r="AG714" i="2"/>
  <c r="AG204" i="2"/>
  <c r="AG290" i="2"/>
  <c r="AG256" i="2"/>
  <c r="AG317" i="2"/>
  <c r="AG199" i="2"/>
  <c r="AG187" i="2"/>
  <c r="AG587" i="2"/>
  <c r="AG414" i="2"/>
  <c r="AG273" i="2"/>
  <c r="AG292" i="2"/>
  <c r="AG337" i="2"/>
  <c r="AG564" i="2"/>
  <c r="AG325" i="2"/>
  <c r="AG167" i="2"/>
  <c r="AG195" i="2"/>
  <c r="AG198" i="2"/>
  <c r="AG542" i="2"/>
  <c r="AG396" i="2"/>
  <c r="AG722" i="2"/>
  <c r="AG314" i="2"/>
  <c r="AG329" i="2"/>
  <c r="AG3" i="2"/>
  <c r="AG131" i="2"/>
  <c r="AG245" i="2"/>
  <c r="AG307" i="2"/>
  <c r="AG221" i="2"/>
  <c r="AG17" i="2"/>
  <c r="AG183" i="2"/>
  <c r="AG158" i="2"/>
  <c r="AG286" i="2"/>
  <c r="AG412" i="2"/>
  <c r="AG168" i="2"/>
  <c r="AG660" i="2"/>
  <c r="AG619" i="2"/>
  <c r="AG458" i="2"/>
  <c r="AG393" i="2"/>
  <c r="AG295" i="2"/>
  <c r="AG298" i="2"/>
  <c r="AG268" i="2"/>
  <c r="AG400" i="2"/>
  <c r="AG460" i="2"/>
  <c r="AG107" i="2"/>
  <c r="AG593" i="2"/>
  <c r="AG437" i="2"/>
  <c r="AG249" i="2"/>
  <c r="AG373" i="2"/>
  <c r="AG293" i="2"/>
  <c r="AG511" i="2"/>
  <c r="AG355" i="2"/>
  <c r="AG594" i="2"/>
  <c r="AG276" i="2"/>
  <c r="AG550" i="2"/>
  <c r="AG16" i="2"/>
  <c r="AG630" i="2"/>
  <c r="AG558" i="2"/>
  <c r="AG716" i="2"/>
  <c r="AG4" i="2"/>
  <c r="AG455" i="2"/>
  <c r="AG255" i="2"/>
  <c r="AG311" i="2"/>
  <c r="AG426" i="2"/>
  <c r="AG439" i="2"/>
  <c r="AG135" i="2"/>
  <c r="AG389" i="2"/>
  <c r="AG336" i="2"/>
  <c r="AG473" i="2"/>
  <c r="AG313" i="2"/>
  <c r="AG541" i="2"/>
  <c r="AG514" i="2"/>
  <c r="AG699" i="2"/>
  <c r="AG618" i="2"/>
  <c r="AG277" i="2"/>
  <c r="AG366" i="2"/>
  <c r="AG570" i="2"/>
  <c r="AG656" i="2"/>
  <c r="AG358" i="2"/>
  <c r="AG365" i="2"/>
  <c r="AG344" i="2"/>
  <c r="AG579" i="2"/>
  <c r="AG284" i="2"/>
  <c r="AG560" i="2"/>
  <c r="AG461" i="2"/>
  <c r="AG528" i="2"/>
  <c r="AG428" i="2"/>
  <c r="AG457" i="2"/>
  <c r="AG421" i="2"/>
  <c r="AG519" i="2"/>
  <c r="AG507" i="2"/>
  <c r="AG342" i="2"/>
  <c r="AG552" i="2"/>
  <c r="AG448" i="2"/>
  <c r="AG409" i="2"/>
  <c r="AG572" i="2"/>
  <c r="AG220" i="2"/>
  <c r="AG502" i="2"/>
  <c r="AG378" i="2"/>
  <c r="AG586" i="2"/>
  <c r="AG559" i="2"/>
  <c r="AG554" i="2"/>
  <c r="AG223" i="2"/>
  <c r="AG353" i="2"/>
  <c r="AG263" i="2"/>
  <c r="AG191" i="2"/>
  <c r="AG294" i="2"/>
  <c r="AG531" i="2"/>
  <c r="AG592" i="2"/>
  <c r="AG702" i="2"/>
  <c r="AG665" i="2"/>
  <c r="AG524" i="2"/>
  <c r="AG614" i="2"/>
  <c r="AG661" i="2"/>
  <c r="AG201" i="2"/>
  <c r="AG407" i="2"/>
  <c r="AG493" i="2"/>
  <c r="AG248" i="2"/>
  <c r="AG495" i="2"/>
  <c r="AG692" i="2"/>
  <c r="AG471" i="2"/>
  <c r="AG417" i="2"/>
  <c r="AG596" i="2"/>
  <c r="AG459" i="2"/>
  <c r="AG494" i="2"/>
  <c r="AG632" i="2"/>
  <c r="AG675" i="2"/>
  <c r="AG58" i="2"/>
  <c r="AG605" i="2"/>
  <c r="AG476" i="2"/>
  <c r="AG573" i="2"/>
  <c r="AG606" i="2"/>
  <c r="AG272" i="2"/>
  <c r="AG301" i="2"/>
  <c r="AG50" i="2"/>
  <c r="AG601" i="2"/>
  <c r="AG405" i="2"/>
  <c r="AG114" i="2"/>
  <c r="AG669" i="2"/>
  <c r="AG456" i="2"/>
  <c r="AG639" i="2"/>
  <c r="AG485" i="2"/>
  <c r="AG642" i="2"/>
  <c r="AG575" i="2"/>
  <c r="AG452" i="2"/>
  <c r="AG283" i="2"/>
  <c r="AG581" i="2"/>
  <c r="AG488" i="2"/>
  <c r="AG565" i="2"/>
  <c r="AG667" i="2"/>
  <c r="AG626" i="2"/>
  <c r="AG303" i="2"/>
  <c r="AG636" i="2"/>
  <c r="AG562" i="2"/>
  <c r="AG533" i="2"/>
  <c r="AG129" i="2"/>
  <c r="AG655" i="2"/>
  <c r="AG641" i="2"/>
  <c r="AG634" i="2"/>
  <c r="AG719" i="2"/>
  <c r="AG685" i="2"/>
  <c r="AG654" i="2"/>
  <c r="AG673" i="2"/>
  <c r="AG712" i="2"/>
  <c r="AG687" i="2"/>
  <c r="AG710" i="2"/>
  <c r="AG711" i="2"/>
  <c r="AG718" i="2"/>
  <c r="AG145" i="2"/>
  <c r="AG672" i="2"/>
  <c r="AG5" i="2"/>
  <c r="AG66" i="2"/>
  <c r="AG40" i="2"/>
  <c r="AG19" i="2"/>
  <c r="AG126" i="2"/>
  <c r="AG175" i="2"/>
  <c r="AG112" i="2"/>
  <c r="AG211" i="2"/>
  <c r="AG306" i="2"/>
  <c r="AG218" i="2"/>
  <c r="AG46" i="2"/>
  <c r="AG304" i="2"/>
  <c r="AG179" i="2"/>
  <c r="AG11" i="2"/>
  <c r="AG44" i="2"/>
  <c r="AG101" i="2"/>
  <c r="AG32" i="2"/>
  <c r="AG117" i="2"/>
  <c r="AG197" i="2"/>
  <c r="AG36" i="2"/>
  <c r="AG33" i="2"/>
  <c r="AG347" i="2"/>
  <c r="AG240" i="2"/>
  <c r="AG148" i="2"/>
  <c r="AG282" i="2"/>
  <c r="AG259" i="2"/>
  <c r="AG523" i="2"/>
  <c r="AG299" i="2"/>
  <c r="AG125" i="2"/>
  <c r="AG442" i="2"/>
  <c r="AG339" i="2"/>
  <c r="AG161" i="2"/>
  <c r="AG349" i="2"/>
  <c r="AG267" i="2"/>
  <c r="AG232" i="2"/>
  <c r="AG205" i="2"/>
  <c r="AG345" i="2"/>
  <c r="AG477" i="2"/>
  <c r="AG381" i="2"/>
  <c r="AG453" i="2"/>
  <c r="AG241" i="2"/>
  <c r="AG422" i="2"/>
  <c r="AG383" i="2"/>
  <c r="AG324" i="2"/>
  <c r="AG297" i="2"/>
  <c r="AG253" i="2"/>
  <c r="AG431" i="2"/>
  <c r="AG486" i="2"/>
  <c r="AG371" i="2"/>
  <c r="AG450" i="2"/>
  <c r="AG350" i="2"/>
  <c r="AG645" i="2"/>
  <c r="AG462" i="2"/>
  <c r="AG553" i="2"/>
  <c r="AG419" i="2"/>
  <c r="AG599" i="2"/>
  <c r="AG323" i="2"/>
  <c r="AG361" i="2"/>
  <c r="AG394" i="2"/>
  <c r="AG520" i="2"/>
  <c r="AG664" i="2"/>
  <c r="AG370" i="2"/>
  <c r="AG496" i="2"/>
  <c r="AG427" i="2"/>
  <c r="AG465" i="2"/>
  <c r="AG590" i="2"/>
  <c r="AG584" i="2"/>
  <c r="AG610" i="2"/>
  <c r="AG690" i="2"/>
  <c r="AG671" i="2"/>
  <c r="AG680" i="2"/>
  <c r="AG709" i="2"/>
  <c r="AF222" i="2"/>
  <c r="AF208" i="2"/>
  <c r="AF143" i="2"/>
  <c r="AF6" i="2"/>
  <c r="AF706" i="2"/>
  <c r="AF133" i="2"/>
  <c r="AF53" i="2"/>
  <c r="AF66" i="2"/>
  <c r="AF406" i="2"/>
  <c r="AF13" i="2"/>
  <c r="AF137" i="2"/>
  <c r="AF217" i="2"/>
  <c r="AF154" i="2"/>
  <c r="AF2" i="2"/>
  <c r="AF235" i="2"/>
  <c r="AF7" i="2"/>
  <c r="AF85" i="2"/>
  <c r="AF326" i="2"/>
  <c r="AF12" i="2"/>
  <c r="AF105" i="2"/>
  <c r="AF170" i="2"/>
  <c r="AF87" i="2"/>
  <c r="AF551" i="2"/>
  <c r="AF82" i="2"/>
  <c r="AF112" i="2"/>
  <c r="AF109" i="2"/>
  <c r="AF121" i="2"/>
  <c r="AF128" i="2"/>
  <c r="AF104" i="2"/>
  <c r="AF160" i="2"/>
  <c r="AF624" i="2"/>
  <c r="AF20" i="2"/>
  <c r="AF116" i="2"/>
  <c r="AF503" i="2"/>
  <c r="AF585" i="2"/>
  <c r="AF51" i="2"/>
  <c r="AF304" i="2"/>
  <c r="AF333" i="2"/>
  <c r="AF106" i="2"/>
  <c r="AF130" i="2"/>
  <c r="AF327" i="2"/>
  <c r="AF99" i="2"/>
  <c r="AF451" i="2"/>
  <c r="AF215" i="2"/>
  <c r="AF171" i="2"/>
  <c r="AF61" i="2"/>
  <c r="AF179" i="2"/>
  <c r="AF88" i="2"/>
  <c r="AF21" i="2"/>
  <c r="AF265" i="2"/>
  <c r="AF55" i="2"/>
  <c r="AF118" i="2"/>
  <c r="AF188" i="2"/>
  <c r="AF52" i="2"/>
  <c r="AF717" i="2"/>
  <c r="AF410" i="2"/>
  <c r="AF150" i="2"/>
  <c r="AF625" i="2"/>
  <c r="AF54" i="2"/>
  <c r="AF464" i="2"/>
  <c r="AF164" i="2"/>
  <c r="AF26" i="2"/>
  <c r="AF309" i="2"/>
  <c r="AF278" i="2"/>
  <c r="AF403" i="2"/>
  <c r="AF117" i="2"/>
  <c r="AF80" i="2"/>
  <c r="AF197" i="2"/>
  <c r="AF36" i="2"/>
  <c r="AF621" i="2"/>
  <c r="AF219" i="2"/>
  <c r="AF42" i="2"/>
  <c r="AF300" i="2"/>
  <c r="AF132" i="2"/>
  <c r="AF243" i="2"/>
  <c r="AF163" i="2"/>
  <c r="AF613" i="2"/>
  <c r="AF79" i="2"/>
  <c r="AF401" i="2"/>
  <c r="AF230" i="2"/>
  <c r="AF446" i="2"/>
  <c r="AF364" i="2"/>
  <c r="AF225" i="2"/>
  <c r="AF302" i="2"/>
  <c r="AF37" i="2"/>
  <c r="AF240" i="2"/>
  <c r="AF356" i="2"/>
  <c r="AF148" i="2"/>
  <c r="AF707" i="2"/>
  <c r="AF666" i="2"/>
  <c r="AF182" i="2"/>
  <c r="AF282" i="2"/>
  <c r="AF612" i="2"/>
  <c r="AF258" i="2"/>
  <c r="AF166" i="2"/>
  <c r="AF228" i="2"/>
  <c r="AF259" i="2"/>
  <c r="AF576" i="2"/>
  <c r="AF505" i="2"/>
  <c r="AF250" i="2"/>
  <c r="AF31" i="2"/>
  <c r="AF151" i="2"/>
  <c r="AF305" i="2"/>
  <c r="AF209" i="2"/>
  <c r="AF714" i="2"/>
  <c r="AF204" i="2"/>
  <c r="AF290" i="2"/>
  <c r="AF256" i="2"/>
  <c r="AF317" i="2"/>
  <c r="AF199" i="2"/>
  <c r="AF187" i="2"/>
  <c r="AF587" i="2"/>
  <c r="AF226" i="2"/>
  <c r="AF292" i="2"/>
  <c r="AF337" i="2"/>
  <c r="AF508" i="2"/>
  <c r="AF244" i="2"/>
  <c r="AF193" i="2"/>
  <c r="AF638" i="2"/>
  <c r="AF564" i="2"/>
  <c r="AF325" i="2"/>
  <c r="AF694" i="2"/>
  <c r="AF198" i="2"/>
  <c r="AF542" i="2"/>
  <c r="AF396" i="2"/>
  <c r="AF722" i="2"/>
  <c r="AF314" i="2"/>
  <c r="AF3" i="2"/>
  <c r="AF131" i="2"/>
  <c r="AF245" i="2"/>
  <c r="AF307" i="2"/>
  <c r="AF221" i="2"/>
  <c r="AF546" i="2"/>
  <c r="AF183" i="2"/>
  <c r="AF161" i="2"/>
  <c r="AF158" i="2"/>
  <c r="AF349" i="2"/>
  <c r="AF449" i="2"/>
  <c r="AF628" i="2"/>
  <c r="AF376" i="2"/>
  <c r="AF412" i="2"/>
  <c r="AF168" i="2"/>
  <c r="AF660" i="2"/>
  <c r="AF619" i="2"/>
  <c r="AF119" i="2"/>
  <c r="AF458" i="2"/>
  <c r="AF393" i="2"/>
  <c r="AF295" i="2"/>
  <c r="AF335" i="2"/>
  <c r="AF404" i="2"/>
  <c r="AF107" i="2"/>
  <c r="AF453" i="2"/>
  <c r="AF437" i="2"/>
  <c r="AF249" i="2"/>
  <c r="AF373" i="2"/>
  <c r="AF293" i="2"/>
  <c r="AF511" i="2"/>
  <c r="AF550" i="2"/>
  <c r="AF16" i="2"/>
  <c r="AF630" i="2"/>
  <c r="AF558" i="2"/>
  <c r="AF330" i="2"/>
  <c r="AF649" i="2"/>
  <c r="AF716" i="2"/>
  <c r="AF391" i="2"/>
  <c r="AF4" i="2"/>
  <c r="AF455" i="2"/>
  <c r="AF255" i="2"/>
  <c r="AF311" i="2"/>
  <c r="AF426" i="2"/>
  <c r="AF387" i="2"/>
  <c r="AF135" i="2"/>
  <c r="AF389" i="2"/>
  <c r="AF341" i="2"/>
  <c r="AF65" i="2"/>
  <c r="AF336" i="2"/>
  <c r="AF648" i="2"/>
  <c r="AF473" i="2"/>
  <c r="AF313" i="2"/>
  <c r="AF724" i="2"/>
  <c r="AF541" i="2"/>
  <c r="AF514" i="2"/>
  <c r="AF253" i="2"/>
  <c r="AF618" i="2"/>
  <c r="AF277" i="2"/>
  <c r="AF366" i="2"/>
  <c r="AF96" i="2"/>
  <c r="AF368" i="2"/>
  <c r="AF340" i="2"/>
  <c r="AF486" i="2"/>
  <c r="AF570" i="2"/>
  <c r="AF656" i="2"/>
  <c r="AF358" i="2"/>
  <c r="AF238" i="2"/>
  <c r="AF423" i="2"/>
  <c r="AF319" i="2"/>
  <c r="AF365" i="2"/>
  <c r="AF344" i="2"/>
  <c r="AF579" i="2"/>
  <c r="AF284" i="2"/>
  <c r="AF517" i="2"/>
  <c r="AF461" i="2"/>
  <c r="AF696" i="2"/>
  <c r="AF620" i="2"/>
  <c r="AF528" i="2"/>
  <c r="AF457" i="2"/>
  <c r="AF421" i="2"/>
  <c r="AF519" i="2"/>
  <c r="AF507" i="2"/>
  <c r="AF342" i="2"/>
  <c r="AF552" i="2"/>
  <c r="AF548" i="2"/>
  <c r="AF645" i="2"/>
  <c r="AF416" i="2"/>
  <c r="AF462" i="2"/>
  <c r="AF448" i="2"/>
  <c r="AF469" i="2"/>
  <c r="AF47" i="2"/>
  <c r="AF274" i="2"/>
  <c r="AF409" i="2"/>
  <c r="AF467" i="2"/>
  <c r="AF561" i="2"/>
  <c r="AF572" i="2"/>
  <c r="AF220" i="2"/>
  <c r="AF598" i="2"/>
  <c r="AF378" i="2"/>
  <c r="AF559" i="2"/>
  <c r="AF554" i="2"/>
  <c r="AF223" i="2"/>
  <c r="AF360" i="2"/>
  <c r="AF353" i="2"/>
  <c r="AF599" i="2"/>
  <c r="AF263" i="2"/>
  <c r="AF191" i="2"/>
  <c r="AF294" i="2"/>
  <c r="AF531" i="2"/>
  <c r="AF509" i="2"/>
  <c r="AF592" i="2"/>
  <c r="AF361" i="2"/>
  <c r="AF702" i="2"/>
  <c r="AF665" i="2"/>
  <c r="AF661" i="2"/>
  <c r="AF201" i="2"/>
  <c r="AF407" i="2"/>
  <c r="AF493" i="2"/>
  <c r="AF495" i="2"/>
  <c r="AF692" i="2"/>
  <c r="AF471" i="2"/>
  <c r="AF417" i="2"/>
  <c r="AF596" i="2"/>
  <c r="AF459" i="2"/>
  <c r="AF520" i="2"/>
  <c r="AF663" i="2"/>
  <c r="AF664" i="2"/>
  <c r="AF506" i="2"/>
  <c r="AF483" i="2"/>
  <c r="AF382" i="2"/>
  <c r="AF605" i="2"/>
  <c r="AF573" i="2"/>
  <c r="AF418" i="2"/>
  <c r="AF606" i="2"/>
  <c r="AF272" i="2"/>
  <c r="AF114" i="2"/>
  <c r="AF669" i="2"/>
  <c r="AF456" i="2"/>
  <c r="AF662" i="2"/>
  <c r="AF563" i="2"/>
  <c r="AF100" i="2"/>
  <c r="AF246" i="2"/>
  <c r="AF639" i="2"/>
  <c r="AF485" i="2"/>
  <c r="AF642" i="2"/>
  <c r="AF194" i="2"/>
  <c r="AF465" i="2"/>
  <c r="AF452" i="2"/>
  <c r="AF590" i="2"/>
  <c r="AF584" i="2"/>
  <c r="AF610" i="2"/>
  <c r="AF115" i="2"/>
  <c r="AF626" i="2"/>
  <c r="AF303" i="2"/>
  <c r="AF200" i="2"/>
  <c r="AF567" i="2"/>
  <c r="AF636" i="2"/>
  <c r="AF533" i="2"/>
  <c r="AF129" i="2"/>
  <c r="AF655" i="2"/>
  <c r="AF641" i="2"/>
  <c r="AF177" i="2"/>
  <c r="AF719" i="2"/>
  <c r="AF534" i="2"/>
  <c r="AF685" i="2"/>
  <c r="AF654" i="2"/>
  <c r="AF671" i="2"/>
  <c r="AF677" i="2"/>
  <c r="AF680" i="2"/>
  <c r="AF72" i="2"/>
  <c r="AF673" i="2"/>
  <c r="AF701" i="2"/>
  <c r="AF538" i="2"/>
  <c r="AF687" i="2"/>
  <c r="AF637" i="2"/>
  <c r="AF399" i="2"/>
  <c r="AF710" i="2"/>
  <c r="AF720" i="2"/>
  <c r="AF686" i="2"/>
  <c r="AF97" i="2"/>
  <c r="AF566" i="2"/>
  <c r="AF658" i="2"/>
  <c r="AF678" i="2"/>
  <c r="AF260" i="2"/>
  <c r="AF73" i="2"/>
  <c r="AF591" i="2"/>
  <c r="AF216" i="2"/>
  <c r="AF142" i="2"/>
  <c r="AF672" i="2"/>
  <c r="AF91" i="2"/>
  <c r="AF5" i="2"/>
  <c r="AF490" i="2"/>
  <c r="AF210" i="2"/>
  <c r="AF68" i="2"/>
  <c r="AF472" i="2"/>
  <c r="AF569" i="2"/>
  <c r="AF155" i="2"/>
  <c r="AF84" i="2"/>
  <c r="AF487" i="2"/>
  <c r="AF175" i="2"/>
  <c r="AF64" i="2"/>
  <c r="AF94" i="2"/>
  <c r="AF218" i="2"/>
  <c r="AF174" i="2"/>
  <c r="AF30" i="2"/>
  <c r="AF49" i="2"/>
  <c r="AF343" i="2"/>
  <c r="AF289" i="2"/>
  <c r="AF571" i="2"/>
  <c r="AF380" i="2"/>
  <c r="AF141" i="2"/>
  <c r="AF159" i="2"/>
  <c r="AF139" i="2"/>
  <c r="AF111" i="2"/>
  <c r="AF11" i="2"/>
  <c r="AF247" i="2"/>
  <c r="AF83" i="2"/>
  <c r="AF402" i="2"/>
  <c r="AF557" i="2"/>
  <c r="AF176" i="2"/>
  <c r="AF33" i="2"/>
  <c r="AF362" i="2"/>
  <c r="AF236" i="2"/>
  <c r="AF705" i="2"/>
  <c r="AF504" i="2"/>
  <c r="AF270" i="2"/>
  <c r="AF424" i="2"/>
  <c r="AF415" i="2"/>
  <c r="AF478" i="2"/>
  <c r="AF522" i="2"/>
  <c r="AF518" i="2"/>
  <c r="AF213" i="2"/>
  <c r="AF288" i="2"/>
  <c r="AF466" i="2"/>
  <c r="AF608" i="2"/>
  <c r="AF414" i="2"/>
  <c r="AF299" i="2"/>
  <c r="AF180" i="2"/>
  <c r="AF526" i="2"/>
  <c r="AF167" i="2"/>
  <c r="AF348" i="2"/>
  <c r="AF152" i="2"/>
  <c r="AF329" i="2"/>
  <c r="AF17" i="2"/>
  <c r="AF695" i="2"/>
  <c r="AF227" i="2"/>
  <c r="AF345" i="2"/>
  <c r="AF298" i="2"/>
  <c r="AF400" i="2"/>
  <c r="AF381" i="2"/>
  <c r="AF460" i="2"/>
  <c r="AF122" i="2"/>
  <c r="AF269" i="2"/>
  <c r="AF594" i="2"/>
  <c r="AF276" i="2"/>
  <c r="AF443" i="2"/>
  <c r="AF186" i="2"/>
  <c r="AF233" i="2"/>
  <c r="AF439" i="2"/>
  <c r="AF383" i="2"/>
  <c r="AF543" i="2"/>
  <c r="AF297" i="2"/>
  <c r="AF699" i="2"/>
  <c r="AF703" i="2"/>
  <c r="AF374" i="2"/>
  <c r="AF224" i="2"/>
  <c r="AF516" i="2"/>
  <c r="AF560" i="2"/>
  <c r="AF264" i="2"/>
  <c r="AF574" i="2"/>
  <c r="AF411" i="2"/>
  <c r="AF438" i="2"/>
  <c r="AF647" i="2"/>
  <c r="AF502" i="2"/>
  <c r="AF684" i="2"/>
  <c r="AF433" i="2"/>
  <c r="AF547" i="2"/>
  <c r="AF723" i="2"/>
  <c r="AF484" i="2"/>
  <c r="AF524" i="2"/>
  <c r="AF525" i="2"/>
  <c r="AF248" i="2"/>
  <c r="AF494" i="2"/>
  <c r="AF632" i="2"/>
  <c r="AF370" i="2"/>
  <c r="AF675" i="2"/>
  <c r="AF58" i="2"/>
  <c r="AF611" i="2"/>
  <c r="AF301" i="2"/>
  <c r="AF50" i="2"/>
  <c r="AF601" i="2"/>
  <c r="AF405" i="2"/>
  <c r="AF640" i="2"/>
  <c r="AF575" i="2"/>
  <c r="AF726" i="2"/>
  <c r="AF283" i="2"/>
  <c r="AF581" i="2"/>
  <c r="AF488" i="2"/>
  <c r="AF565" i="2"/>
  <c r="AF667" i="2"/>
  <c r="AF681" i="2"/>
  <c r="AF351" i="2"/>
  <c r="AF690" i="2"/>
  <c r="AF634" i="2"/>
  <c r="AF535" i="2"/>
  <c r="AF536" i="2"/>
  <c r="AF588" i="2"/>
  <c r="AF633" i="2"/>
  <c r="AF698" i="2"/>
  <c r="AF331" i="2"/>
  <c r="AF595" i="2"/>
  <c r="AF718" i="2"/>
  <c r="AF539" i="2"/>
  <c r="AF308" i="2"/>
  <c r="AF296" i="2"/>
  <c r="AE222" i="2"/>
  <c r="AE143" i="2"/>
  <c r="AE6" i="2"/>
  <c r="AE706" i="2"/>
  <c r="AE133" i="2"/>
  <c r="AE53" i="2"/>
  <c r="AE490" i="2"/>
  <c r="AE66" i="2"/>
  <c r="AE13" i="2"/>
  <c r="AE137" i="2"/>
  <c r="AE217" i="2"/>
  <c r="AE154" i="2"/>
  <c r="AE2" i="2"/>
  <c r="AE235" i="2"/>
  <c r="AE569" i="2"/>
  <c r="AE85" i="2"/>
  <c r="AE12" i="2"/>
  <c r="AE105" i="2"/>
  <c r="AE170" i="2"/>
  <c r="AE87" i="2"/>
  <c r="AE551" i="2"/>
  <c r="AE82" i="2"/>
  <c r="AE112" i="2"/>
  <c r="AE64" i="2"/>
  <c r="AE109" i="2"/>
  <c r="AE121" i="2"/>
  <c r="AE104" i="2"/>
  <c r="AE153" i="2"/>
  <c r="AE160" i="2"/>
  <c r="AE624" i="2"/>
  <c r="AE20" i="2"/>
  <c r="AE49" i="2"/>
  <c r="AE343" i="2"/>
  <c r="AE503" i="2"/>
  <c r="AE585" i="2"/>
  <c r="AE304" i="2"/>
  <c r="AE333" i="2"/>
  <c r="AE106" i="2"/>
  <c r="AE130" i="2"/>
  <c r="AE327" i="2"/>
  <c r="AE99" i="2"/>
  <c r="AE141" i="2"/>
  <c r="AE451" i="2"/>
  <c r="AE215" i="2"/>
  <c r="AE171" i="2"/>
  <c r="AE61" i="2"/>
  <c r="AE179" i="2"/>
  <c r="AE88" i="2"/>
  <c r="AE21" i="2"/>
  <c r="AE265" i="2"/>
  <c r="AE55" i="2"/>
  <c r="AE118" i="2"/>
  <c r="AE11" i="2"/>
  <c r="AE188" i="2"/>
  <c r="AE52" i="2"/>
  <c r="AE717" i="2"/>
  <c r="AE410" i="2"/>
  <c r="AE44" i="2"/>
  <c r="AE150" i="2"/>
  <c r="AE625" i="2"/>
  <c r="AE54" i="2"/>
  <c r="AE464" i="2"/>
  <c r="AE402" i="2"/>
  <c r="AE557" i="2"/>
  <c r="AE26" i="2"/>
  <c r="AE309" i="2"/>
  <c r="AE278" i="2"/>
  <c r="AE117" i="2"/>
  <c r="AE80" i="2"/>
  <c r="AE197" i="2"/>
  <c r="AE36" i="2"/>
  <c r="AE621" i="2"/>
  <c r="AE33" i="2"/>
  <c r="AE362" i="2"/>
  <c r="AE42" i="2"/>
  <c r="AE24" i="2"/>
  <c r="AE300" i="2"/>
  <c r="AE163" i="2"/>
  <c r="AE613" i="2"/>
  <c r="AE79" i="2"/>
  <c r="AE401" i="2"/>
  <c r="AE230" i="2"/>
  <c r="AE504" i="2"/>
  <c r="AE270" i="2"/>
  <c r="AE446" i="2"/>
  <c r="AE364" i="2"/>
  <c r="AE225" i="2"/>
  <c r="AE37" i="2"/>
  <c r="AE356" i="2"/>
  <c r="AE148" i="2"/>
  <c r="AE707" i="2"/>
  <c r="AE666" i="2"/>
  <c r="AE182" i="2"/>
  <c r="AE282" i="2"/>
  <c r="AE415" i="2"/>
  <c r="AE478" i="2"/>
  <c r="AE612" i="2"/>
  <c r="AE258" i="2"/>
  <c r="AE166" i="2"/>
  <c r="AE576" i="2"/>
  <c r="AE505" i="2"/>
  <c r="AE250" i="2"/>
  <c r="AE31" i="2"/>
  <c r="AE213" i="2"/>
  <c r="AE288" i="2"/>
  <c r="AE305" i="2"/>
  <c r="AE209" i="2"/>
  <c r="AE714" i="2"/>
  <c r="AE204" i="2"/>
  <c r="AE290" i="2"/>
  <c r="AE256" i="2"/>
  <c r="AE317" i="2"/>
  <c r="AE187" i="2"/>
  <c r="AE587" i="2"/>
  <c r="AE226" i="2"/>
  <c r="AE173" i="2"/>
  <c r="AE299" i="2"/>
  <c r="AE273" i="2"/>
  <c r="AE292" i="2"/>
  <c r="AE337" i="2"/>
  <c r="AE244" i="2"/>
  <c r="AE638" i="2"/>
  <c r="AE564" i="2"/>
  <c r="AE325" i="2"/>
  <c r="AE694" i="2"/>
  <c r="AE167" i="2"/>
  <c r="AE348" i="2"/>
  <c r="AE198" i="2"/>
  <c r="AE542" i="2"/>
  <c r="AE396" i="2"/>
  <c r="AE722" i="2"/>
  <c r="AE314" i="2"/>
  <c r="AE221" i="2"/>
  <c r="AE546" i="2"/>
  <c r="AE17" i="2"/>
  <c r="AE183" i="2"/>
  <c r="AE161" i="2"/>
  <c r="AE158" i="2"/>
  <c r="AE349" i="2"/>
  <c r="AE168" i="2"/>
  <c r="AE345" i="2"/>
  <c r="AE660" i="2"/>
  <c r="AE619" i="2"/>
  <c r="AE119" i="2"/>
  <c r="AE458" i="2"/>
  <c r="AE393" i="2"/>
  <c r="AE295" i="2"/>
  <c r="AE268" i="2"/>
  <c r="AE460" i="2"/>
  <c r="AE107" i="2"/>
  <c r="AE453" i="2"/>
  <c r="AE437" i="2"/>
  <c r="AE249" i="2"/>
  <c r="AE373" i="2"/>
  <c r="AE293" i="2"/>
  <c r="AE511" i="2"/>
  <c r="AE550" i="2"/>
  <c r="AE716" i="2"/>
  <c r="AE391" i="2"/>
  <c r="AE4" i="2"/>
  <c r="AE455" i="2"/>
  <c r="AE255" i="2"/>
  <c r="AE311" i="2"/>
  <c r="AE426" i="2"/>
  <c r="AE422" i="2"/>
  <c r="AE383" i="2"/>
  <c r="AE135" i="2"/>
  <c r="AE389" i="2"/>
  <c r="AE648" i="2"/>
  <c r="AE473" i="2"/>
  <c r="AE313" i="2"/>
  <c r="AE724" i="2"/>
  <c r="AE541" i="2"/>
  <c r="AE514" i="2"/>
  <c r="AE253" i="2"/>
  <c r="AE618" i="2"/>
  <c r="AE277" i="2"/>
  <c r="AE366" i="2"/>
  <c r="AE96" i="2"/>
  <c r="AE368" i="2"/>
  <c r="AE340" i="2"/>
  <c r="AE486" i="2"/>
  <c r="AE570" i="2"/>
  <c r="AE656" i="2"/>
  <c r="AE358" i="2"/>
  <c r="AE319" i="2"/>
  <c r="AE365" i="2"/>
  <c r="AE344" i="2"/>
  <c r="AE579" i="2"/>
  <c r="AE461" i="2"/>
  <c r="AE696" i="2"/>
  <c r="AE620" i="2"/>
  <c r="AE528" i="2"/>
  <c r="AE457" i="2"/>
  <c r="AE421" i="2"/>
  <c r="AE519" i="2"/>
  <c r="AE507" i="2"/>
  <c r="AE342" i="2"/>
  <c r="AE552" i="2"/>
  <c r="AE548" i="2"/>
  <c r="AE645" i="2"/>
  <c r="AE416" i="2"/>
  <c r="AE462" i="2"/>
  <c r="AE448" i="2"/>
  <c r="AE47" i="2"/>
  <c r="AE274" i="2"/>
  <c r="AE409" i="2"/>
  <c r="AE467" i="2"/>
  <c r="AE561" i="2"/>
  <c r="AE572" i="2"/>
  <c r="AE220" i="2"/>
  <c r="AE378" i="2"/>
  <c r="AE559" i="2"/>
  <c r="AE554" i="2"/>
  <c r="AE223" i="2"/>
  <c r="AE353" i="2"/>
  <c r="AE599" i="2"/>
  <c r="AE263" i="2"/>
  <c r="AE191" i="2"/>
  <c r="AE294" i="2"/>
  <c r="AE531" i="2"/>
  <c r="AE323" i="2"/>
  <c r="AE509" i="2"/>
  <c r="AE592" i="2"/>
  <c r="AE361" i="2"/>
  <c r="AE702" i="2"/>
  <c r="AE665" i="2"/>
  <c r="AE524" i="2"/>
  <c r="AE661" i="2"/>
  <c r="AE201" i="2"/>
  <c r="AE407" i="2"/>
  <c r="AE493" i="2"/>
  <c r="AE692" i="2"/>
  <c r="AE471" i="2"/>
  <c r="AE417" i="2"/>
  <c r="AE596" i="2"/>
  <c r="AE459" i="2"/>
  <c r="AE664" i="2"/>
  <c r="AE494" i="2"/>
  <c r="AE632" i="2"/>
  <c r="AE370" i="2"/>
  <c r="AE675" i="2"/>
  <c r="AE58" i="2"/>
  <c r="AE382" i="2"/>
  <c r="AE605" i="2"/>
  <c r="AE573" i="2"/>
  <c r="AE418" i="2"/>
  <c r="AE606" i="2"/>
  <c r="AE272" i="2"/>
  <c r="AE669" i="2"/>
  <c r="AE456" i="2"/>
  <c r="AE563" i="2"/>
  <c r="AE640" i="2"/>
  <c r="AE100" i="2"/>
  <c r="AE246" i="2"/>
  <c r="AE639" i="2"/>
  <c r="AE485" i="2"/>
  <c r="AE642" i="2"/>
  <c r="AE452" i="2"/>
  <c r="AE590" i="2"/>
  <c r="AE584" i="2"/>
  <c r="AE610" i="2"/>
  <c r="AE567" i="2"/>
  <c r="AE636" i="2"/>
  <c r="AE533" i="2"/>
  <c r="AE129" i="2"/>
  <c r="AE655" i="2"/>
  <c r="AE641" i="2"/>
  <c r="AE685" i="2"/>
  <c r="AE654" i="2"/>
  <c r="AE536" i="2"/>
  <c r="AE588" i="2"/>
  <c r="AE671" i="2"/>
  <c r="AE677" i="2"/>
  <c r="AE680" i="2"/>
  <c r="AE72" i="2"/>
  <c r="AE673" i="2"/>
  <c r="AE687" i="2"/>
  <c r="AE637" i="2"/>
  <c r="AE399" i="2"/>
  <c r="AE710" i="2"/>
  <c r="AE711" i="2"/>
  <c r="AE718" i="2"/>
  <c r="AE539" i="2"/>
  <c r="AE308" i="2"/>
  <c r="AE296" i="2"/>
  <c r="AE720" i="2"/>
  <c r="AE97" i="2"/>
  <c r="AE566" i="2"/>
  <c r="AE658" i="2"/>
  <c r="AE678" i="2"/>
  <c r="AE260" i="2"/>
  <c r="AE73" i="2"/>
  <c r="AE591" i="2"/>
  <c r="AE208" i="2"/>
  <c r="AE216" i="2"/>
  <c r="AE142" i="2"/>
  <c r="AE672" i="2"/>
  <c r="AE91" i="2"/>
  <c r="AE5" i="2"/>
  <c r="AE406" i="2"/>
  <c r="AE210" i="2"/>
  <c r="AE68" i="2"/>
  <c r="AE7" i="2"/>
  <c r="AE472" i="2"/>
  <c r="AE155" i="2"/>
  <c r="AE326" i="2"/>
  <c r="AE84" i="2"/>
  <c r="AE487" i="2"/>
  <c r="AE175" i="2"/>
  <c r="AE94" i="2"/>
  <c r="AE128" i="2"/>
  <c r="AE218" i="2"/>
  <c r="AE174" i="2"/>
  <c r="AE30" i="2"/>
  <c r="AE289" i="2"/>
  <c r="AE51" i="2"/>
  <c r="AE571" i="2"/>
  <c r="AE380" i="2"/>
  <c r="AE159" i="2"/>
  <c r="AE139" i="2"/>
  <c r="AE111" i="2"/>
  <c r="AE247" i="2"/>
  <c r="AE83" i="2"/>
  <c r="AE403" i="2"/>
  <c r="AE176" i="2"/>
  <c r="AE132" i="2"/>
  <c r="AE243" i="2"/>
  <c r="AE236" i="2"/>
  <c r="AE705" i="2"/>
  <c r="AE302" i="2"/>
  <c r="AE424" i="2"/>
  <c r="AE228" i="2"/>
  <c r="AE522" i="2"/>
  <c r="AE518" i="2"/>
  <c r="AE466" i="2"/>
  <c r="AE608" i="2"/>
  <c r="AE414" i="2"/>
  <c r="AE180" i="2"/>
  <c r="AE508" i="2"/>
  <c r="AE193" i="2"/>
  <c r="AE526" i="2"/>
  <c r="AE152" i="2"/>
  <c r="AE329" i="2"/>
  <c r="AE3" i="2"/>
  <c r="AE131" i="2"/>
  <c r="AE245" i="2"/>
  <c r="AE307" i="2"/>
  <c r="AE695" i="2"/>
  <c r="AE227" i="2"/>
  <c r="AE449" i="2"/>
  <c r="AE628" i="2"/>
  <c r="AE376" i="2"/>
  <c r="AE412" i="2"/>
  <c r="AE404" i="2"/>
  <c r="AE298" i="2"/>
  <c r="AE400" i="2"/>
  <c r="AE381" i="2"/>
  <c r="AE122" i="2"/>
  <c r="AE269" i="2"/>
  <c r="AE594" i="2"/>
  <c r="AE276" i="2"/>
  <c r="AE16" i="2"/>
  <c r="AE630" i="2"/>
  <c r="AE558" i="2"/>
  <c r="AE443" i="2"/>
  <c r="AE649" i="2"/>
  <c r="AE186" i="2"/>
  <c r="AE233" i="2"/>
  <c r="AE439" i="2"/>
  <c r="AE65" i="2"/>
  <c r="AE543" i="2"/>
  <c r="AE297" i="2"/>
  <c r="AE699" i="2"/>
  <c r="AE703" i="2"/>
  <c r="AE374" i="2"/>
  <c r="AE423" i="2"/>
  <c r="AE224" i="2"/>
  <c r="AE516" i="2"/>
  <c r="AE560" i="2"/>
  <c r="AE517" i="2"/>
  <c r="AE264" i="2"/>
  <c r="AE574" i="2"/>
  <c r="AE411" i="2"/>
  <c r="AE469" i="2"/>
  <c r="AE438" i="2"/>
  <c r="AE647" i="2"/>
  <c r="AE502" i="2"/>
  <c r="AE684" i="2"/>
  <c r="AE433" i="2"/>
  <c r="AE547" i="2"/>
  <c r="AE723" i="2"/>
  <c r="AE484" i="2"/>
  <c r="AE525" i="2"/>
  <c r="AE248" i="2"/>
  <c r="AE495" i="2"/>
  <c r="AE663" i="2"/>
  <c r="AE483" i="2"/>
  <c r="AE611" i="2"/>
  <c r="AE301" i="2"/>
  <c r="AE50" i="2"/>
  <c r="AE601" i="2"/>
  <c r="AE405" i="2"/>
  <c r="AE114" i="2"/>
  <c r="AE662" i="2"/>
  <c r="AE575" i="2"/>
  <c r="AE194" i="2"/>
  <c r="AE465" i="2"/>
  <c r="AE726" i="2"/>
  <c r="AE283" i="2"/>
  <c r="AE581" i="2"/>
  <c r="AE488" i="2"/>
  <c r="AE565" i="2"/>
  <c r="AE667" i="2"/>
  <c r="AE626" i="2"/>
  <c r="AE303" i="2"/>
  <c r="AE200" i="2"/>
  <c r="AE681" i="2"/>
  <c r="AE351" i="2"/>
  <c r="AE690" i="2"/>
  <c r="AE634" i="2"/>
  <c r="AE719" i="2"/>
  <c r="AE534" i="2"/>
  <c r="AE535" i="2"/>
  <c r="AE633" i="2"/>
  <c r="AE701" i="2"/>
  <c r="AE538" i="2"/>
  <c r="AE698" i="2"/>
  <c r="AE331" i="2"/>
  <c r="AE595" i="2"/>
  <c r="AE686" i="2"/>
  <c r="AD97" i="2"/>
  <c r="AD260" i="2"/>
  <c r="AD73" i="2"/>
  <c r="AD591" i="2"/>
  <c r="AD145" i="2"/>
  <c r="AD53" i="2"/>
  <c r="AD216" i="2"/>
  <c r="AD10" i="2"/>
  <c r="AD91" i="2"/>
  <c r="AD5" i="2"/>
  <c r="AD490" i="2"/>
  <c r="AD66" i="2"/>
  <c r="AD19" i="2"/>
  <c r="AD13" i="2"/>
  <c r="AD217" i="2"/>
  <c r="AD154" i="2"/>
  <c r="AD2" i="2"/>
  <c r="AD235" i="2"/>
  <c r="AD68" i="2"/>
  <c r="AD7" i="2"/>
  <c r="AD105" i="2"/>
  <c r="AD170" i="2"/>
  <c r="AD87" i="2"/>
  <c r="AD551" i="2"/>
  <c r="AD82" i="2"/>
  <c r="AD112" i="2"/>
  <c r="AD64" i="2"/>
  <c r="AD109" i="2"/>
  <c r="AD104" i="2"/>
  <c r="AD153" i="2"/>
  <c r="AD624" i="2"/>
  <c r="AD20" i="2"/>
  <c r="AD116" i="2"/>
  <c r="AD174" i="2"/>
  <c r="AD49" i="2"/>
  <c r="AD585" i="2"/>
  <c r="AD333" i="2"/>
  <c r="AD106" i="2"/>
  <c r="AD130" i="2"/>
  <c r="AD327" i="2"/>
  <c r="AD99" i="2"/>
  <c r="AD451" i="2"/>
  <c r="AD215" i="2"/>
  <c r="AD171" i="2"/>
  <c r="AD61" i="2"/>
  <c r="AD179" i="2"/>
  <c r="AD265" i="2"/>
  <c r="AD55" i="2"/>
  <c r="AD118" i="2"/>
  <c r="AD52" i="2"/>
  <c r="AD717" i="2"/>
  <c r="AD410" i="2"/>
  <c r="AD44" i="2"/>
  <c r="AD150" i="2"/>
  <c r="AD625" i="2"/>
  <c r="AD54" i="2"/>
  <c r="AD464" i="2"/>
  <c r="AD164" i="2"/>
  <c r="AD402" i="2"/>
  <c r="AD557" i="2"/>
  <c r="AD26" i="2"/>
  <c r="AD309" i="2"/>
  <c r="AD278" i="2"/>
  <c r="AD101" i="2"/>
  <c r="AD32" i="2"/>
  <c r="AD197" i="2"/>
  <c r="AD36" i="2"/>
  <c r="AD621" i="2"/>
  <c r="AD219" i="2"/>
  <c r="AD33" i="2"/>
  <c r="AD257" i="2"/>
  <c r="AD362" i="2"/>
  <c r="AD42" i="2"/>
  <c r="AD24" i="2"/>
  <c r="AD300" i="2"/>
  <c r="AD146" i="2"/>
  <c r="AD132" i="2"/>
  <c r="AD401" i="2"/>
  <c r="AD230" i="2"/>
  <c r="AD604" i="2"/>
  <c r="AD705" i="2"/>
  <c r="AD504" i="2"/>
  <c r="AD270" i="2"/>
  <c r="AD446" i="2"/>
  <c r="AD364" i="2"/>
  <c r="AD225" i="2"/>
  <c r="AD148" i="2"/>
  <c r="AD74" i="2"/>
  <c r="AD430" i="2"/>
  <c r="AD182" i="2"/>
  <c r="AD282" i="2"/>
  <c r="AD415" i="2"/>
  <c r="AD478" i="2"/>
  <c r="AD612" i="2"/>
  <c r="AD258" i="2"/>
  <c r="AD31" i="2"/>
  <c r="AD522" i="2"/>
  <c r="AD518" i="2"/>
  <c r="AD151" i="2"/>
  <c r="AD288" i="2"/>
  <c r="AD305" i="2"/>
  <c r="AD209" i="2"/>
  <c r="AD714" i="2"/>
  <c r="AD204" i="2"/>
  <c r="AD226" i="2"/>
  <c r="AD173" i="2"/>
  <c r="AD414" i="2"/>
  <c r="AD299" i="2"/>
  <c r="AD273" i="2"/>
  <c r="AD292" i="2"/>
  <c r="AD337" i="2"/>
  <c r="AD508" i="2"/>
  <c r="AD244" i="2"/>
  <c r="AD125" i="2"/>
  <c r="AD526" i="2"/>
  <c r="AD195" i="2"/>
  <c r="AD198" i="2"/>
  <c r="AD542" i="2"/>
  <c r="AD396" i="2"/>
  <c r="AD722" i="2"/>
  <c r="AD131" i="2"/>
  <c r="AD245" i="2"/>
  <c r="AD307" i="2"/>
  <c r="AD221" i="2"/>
  <c r="AD390" i="2"/>
  <c r="AD183" i="2"/>
  <c r="AD161" i="2"/>
  <c r="AD158" i="2"/>
  <c r="AD349" i="2"/>
  <c r="AD227" i="2"/>
  <c r="AD628" i="2"/>
  <c r="AD376" i="2"/>
  <c r="AD412" i="2"/>
  <c r="AD168" i="2"/>
  <c r="AD232" i="2"/>
  <c r="AD205" i="2"/>
  <c r="AD660" i="2"/>
  <c r="AD619" i="2"/>
  <c r="AD295" i="2"/>
  <c r="AD335" i="2"/>
  <c r="AD404" i="2"/>
  <c r="AD268" i="2"/>
  <c r="AD400" i="2"/>
  <c r="AD381" i="2"/>
  <c r="AD460" i="2"/>
  <c r="AD107" i="2"/>
  <c r="AD122" i="2"/>
  <c r="AD593" i="2"/>
  <c r="AD511" i="2"/>
  <c r="AD355" i="2"/>
  <c r="AD594" i="2"/>
  <c r="AD550" i="2"/>
  <c r="AD16" i="2"/>
  <c r="AD630" i="2"/>
  <c r="AD558" i="2"/>
  <c r="AD254" i="2"/>
  <c r="AD455" i="2"/>
  <c r="AD255" i="2"/>
  <c r="AD311" i="2"/>
  <c r="AD426" i="2"/>
  <c r="AD251" i="2"/>
  <c r="AD186" i="2"/>
  <c r="AD233" i="2"/>
  <c r="AD383" i="2"/>
  <c r="AD135" i="2"/>
  <c r="AD389" i="2"/>
  <c r="AD369" i="2"/>
  <c r="AD336" i="2"/>
  <c r="AD313" i="2"/>
  <c r="AD724" i="2"/>
  <c r="AD541" i="2"/>
  <c r="AD514" i="2"/>
  <c r="AD668" i="2"/>
  <c r="AD543" i="2"/>
  <c r="AD324" i="2"/>
  <c r="AD253" i="2"/>
  <c r="AD699" i="2"/>
  <c r="AD618" i="2"/>
  <c r="AD277" i="2"/>
  <c r="AD366" i="2"/>
  <c r="AD413" i="2"/>
  <c r="AD431" i="2"/>
  <c r="AD486" i="2"/>
  <c r="AD570" i="2"/>
  <c r="AD656" i="2"/>
  <c r="AD358" i="2"/>
  <c r="AD238" i="2"/>
  <c r="AD275" i="2"/>
  <c r="AD319" i="2"/>
  <c r="AD365" i="2"/>
  <c r="AD344" i="2"/>
  <c r="AD579" i="2"/>
  <c r="AD371" i="2"/>
  <c r="AD516" i="2"/>
  <c r="AD696" i="2"/>
  <c r="AD620" i="2"/>
  <c r="AD528" i="2"/>
  <c r="AD377" i="2"/>
  <c r="AD428" i="2"/>
  <c r="AD421" i="2"/>
  <c r="AD519" i="2"/>
  <c r="AD507" i="2"/>
  <c r="AD342" i="2"/>
  <c r="AD548" i="2"/>
  <c r="AD645" i="2"/>
  <c r="AD416" i="2"/>
  <c r="AD462" i="2"/>
  <c r="AD448" i="2"/>
  <c r="AD47" i="2"/>
  <c r="AD274" i="2"/>
  <c r="AD467" i="2"/>
  <c r="AD561" i="2"/>
  <c r="AD572" i="2"/>
  <c r="AD220" i="2"/>
  <c r="AD647" i="2"/>
  <c r="AD502" i="2"/>
  <c r="AD559" i="2"/>
  <c r="AD554" i="2"/>
  <c r="AD223" i="2"/>
  <c r="AD553" i="2"/>
  <c r="AD419" i="2"/>
  <c r="AD599" i="2"/>
  <c r="AD263" i="2"/>
  <c r="AD191" i="2"/>
  <c r="AD294" i="2"/>
  <c r="AD531" i="2"/>
  <c r="AD509" i="2"/>
  <c r="AD592" i="2"/>
  <c r="AD361" i="2"/>
  <c r="AD702" i="2"/>
  <c r="AD713" i="2"/>
  <c r="AD394" i="2"/>
  <c r="AD665" i="2"/>
  <c r="AD661" i="2"/>
  <c r="AD407" i="2"/>
  <c r="AD493" i="2"/>
  <c r="AD692" i="2"/>
  <c r="AD471" i="2"/>
  <c r="AD417" i="2"/>
  <c r="AD596" i="2"/>
  <c r="AD459" i="2"/>
  <c r="AD440" i="2"/>
  <c r="AD520" i="2"/>
  <c r="AD663" i="2"/>
  <c r="AD58" i="2"/>
  <c r="AD506" i="2"/>
  <c r="AD382" i="2"/>
  <c r="AD476" i="2"/>
  <c r="AD418" i="2"/>
  <c r="AD606" i="2"/>
  <c r="AD272" i="2"/>
  <c r="AD405" i="2"/>
  <c r="AD114" i="2"/>
  <c r="AD669" i="2"/>
  <c r="AD456" i="2"/>
  <c r="AD662" i="2"/>
  <c r="AD642" i="2"/>
  <c r="AD556" i="2"/>
  <c r="AD575" i="2"/>
  <c r="AD194" i="2"/>
  <c r="AD452" i="2"/>
  <c r="AD590" i="2"/>
  <c r="AD610" i="2"/>
  <c r="AD565" i="2"/>
  <c r="AD667" i="2"/>
  <c r="AD626" i="2"/>
  <c r="AD303" i="2"/>
  <c r="AD674" i="2"/>
  <c r="AD200" i="2"/>
  <c r="AD567" i="2"/>
  <c r="AD562" i="2"/>
  <c r="AD351" i="2"/>
  <c r="AD634" i="2"/>
  <c r="AD719" i="2"/>
  <c r="AD534" i="2"/>
  <c r="AD685" i="2"/>
  <c r="AD654" i="2"/>
  <c r="AD580" i="2"/>
  <c r="AD677" i="2"/>
  <c r="AD680" i="2"/>
  <c r="AD72" i="2"/>
  <c r="AD673" i="2"/>
  <c r="AD454" i="2"/>
  <c r="AD633" i="2"/>
  <c r="AD538" i="2"/>
  <c r="AD687" i="2"/>
  <c r="AD710" i="2"/>
  <c r="AD709" i="2"/>
  <c r="AD331" i="2"/>
  <c r="AD711" i="2"/>
  <c r="AD595" i="2"/>
  <c r="AD718" i="2"/>
  <c r="AD539" i="2"/>
  <c r="AD308" i="2"/>
  <c r="AD296" i="2"/>
  <c r="AD720" i="2"/>
  <c r="AD678" i="2"/>
  <c r="AD6" i="2"/>
  <c r="AD706" i="2"/>
  <c r="AD133" i="2"/>
  <c r="AD137" i="2"/>
  <c r="AD35" i="2"/>
  <c r="AD472" i="2"/>
  <c r="AD569" i="2"/>
  <c r="AD30" i="2"/>
  <c r="AD343" i="2"/>
  <c r="AD503" i="2"/>
  <c r="AD88" i="2"/>
  <c r="AD188" i="2"/>
  <c r="AD80" i="2"/>
  <c r="AD71" i="2"/>
  <c r="AD163" i="2"/>
  <c r="AD613" i="2"/>
  <c r="AD79" i="2"/>
  <c r="AD408" i="2"/>
  <c r="AD240" i="2"/>
  <c r="AD356" i="2"/>
  <c r="AD707" i="2"/>
  <c r="AD666" i="2"/>
  <c r="AD310" i="2"/>
  <c r="AD228" i="2"/>
  <c r="AD259" i="2"/>
  <c r="AD576" i="2"/>
  <c r="AD250" i="2"/>
  <c r="AD144" i="2"/>
  <c r="AD317" i="2"/>
  <c r="AD199" i="2"/>
  <c r="AD187" i="2"/>
  <c r="AD587" i="2"/>
  <c r="AD193" i="2"/>
  <c r="AD638" i="2"/>
  <c r="AD564" i="2"/>
  <c r="AD325" i="2"/>
  <c r="AD694" i="2"/>
  <c r="AD348" i="2"/>
  <c r="AD314" i="2"/>
  <c r="AD203" i="2"/>
  <c r="AD546" i="2"/>
  <c r="AD339" i="2"/>
  <c r="AD286" i="2"/>
  <c r="AD119" i="2"/>
  <c r="AD458" i="2"/>
  <c r="AD393" i="2"/>
  <c r="AD437" i="2"/>
  <c r="AD249" i="2"/>
  <c r="AD373" i="2"/>
  <c r="AD293" i="2"/>
  <c r="AD391" i="2"/>
  <c r="AD387" i="2"/>
  <c r="AD422" i="2"/>
  <c r="AD439" i="2"/>
  <c r="AD340" i="2"/>
  <c r="AD481" i="2"/>
  <c r="AD374" i="2"/>
  <c r="AD284" i="2"/>
  <c r="AD560" i="2"/>
  <c r="AD461" i="2"/>
  <c r="AD264" i="2"/>
  <c r="AD354" i="2"/>
  <c r="AD552" i="2"/>
  <c r="AD378" i="2"/>
  <c r="AD586" i="2"/>
  <c r="AD684" i="2"/>
  <c r="AD375" i="2"/>
  <c r="AD323" i="2"/>
  <c r="AD482" i="2"/>
  <c r="AD614" i="2"/>
  <c r="AD201" i="2"/>
  <c r="AD664" i="2"/>
  <c r="AD494" i="2"/>
  <c r="AD632" i="2"/>
  <c r="AD370" i="2"/>
  <c r="AD675" i="2"/>
  <c r="AD640" i="2"/>
  <c r="AD246" i="2"/>
  <c r="AD639" i="2"/>
  <c r="AD485" i="2"/>
  <c r="AD581" i="2"/>
  <c r="AD533" i="2"/>
  <c r="AD129" i="2"/>
  <c r="AD641" i="2"/>
  <c r="AD671" i="2"/>
  <c r="AD637" i="2"/>
  <c r="AD399" i="2"/>
  <c r="AC73" i="2"/>
  <c r="AC6" i="2"/>
  <c r="AC133" i="2"/>
  <c r="AC5" i="2"/>
  <c r="AC66" i="2"/>
  <c r="AC19" i="2"/>
  <c r="AC217" i="2"/>
  <c r="AC2" i="2"/>
  <c r="AC210" i="2"/>
  <c r="AC35" i="2"/>
  <c r="AC68" i="2"/>
  <c r="AC7" i="2"/>
  <c r="AC569" i="2"/>
  <c r="AC87" i="2"/>
  <c r="AC126" i="2"/>
  <c r="AC175" i="2"/>
  <c r="AC112" i="2"/>
  <c r="AC64" i="2"/>
  <c r="AC153" i="2"/>
  <c r="AC160" i="2"/>
  <c r="AC20" i="2"/>
  <c r="AC218" i="2"/>
  <c r="AC30" i="2"/>
  <c r="AC49" i="2"/>
  <c r="AC343" i="2"/>
  <c r="AC304" i="2"/>
  <c r="AC130" i="2"/>
  <c r="AC327" i="2"/>
  <c r="AC141" i="2"/>
  <c r="AC61" i="2"/>
  <c r="AC179" i="2"/>
  <c r="AC9" i="2"/>
  <c r="AC88" i="2"/>
  <c r="AC21" i="2"/>
  <c r="AC265" i="2"/>
  <c r="AC55" i="2"/>
  <c r="AC118" i="2"/>
  <c r="AC11" i="2"/>
  <c r="AC717" i="2"/>
  <c r="AC44" i="2"/>
  <c r="AC56" i="2"/>
  <c r="AC150" i="2"/>
  <c r="AC54" i="2"/>
  <c r="AC26" i="2"/>
  <c r="AC278" i="2"/>
  <c r="AC32" i="2"/>
  <c r="AC117" i="2"/>
  <c r="AC197" i="2"/>
  <c r="AC36" i="2"/>
  <c r="AC33" i="2"/>
  <c r="AC257" i="2"/>
  <c r="AC163" i="2"/>
  <c r="AC79" i="2"/>
  <c r="AC401" i="2"/>
  <c r="AC230" i="2"/>
  <c r="AC364" i="2"/>
  <c r="AC225" i="2"/>
  <c r="AC347" i="2"/>
  <c r="AC240" i="2"/>
  <c r="AC148" i="2"/>
  <c r="AC282" i="2"/>
  <c r="AC259" i="2"/>
  <c r="AC505" i="2"/>
  <c r="AC250" i="2"/>
  <c r="AC31" i="2"/>
  <c r="AC209" i="2"/>
  <c r="AC290" i="2"/>
  <c r="AC256" i="2"/>
  <c r="AC199" i="2"/>
  <c r="AC187" i="2"/>
  <c r="AC299" i="2"/>
  <c r="AC337" i="2"/>
  <c r="AC125" i="2"/>
  <c r="AC564" i="2"/>
  <c r="AC325" i="2"/>
  <c r="AC195" i="2"/>
  <c r="AC542" i="2"/>
  <c r="AC396" i="2"/>
  <c r="AC442" i="2"/>
  <c r="AC131" i="2"/>
  <c r="AC307" i="2"/>
  <c r="AC221" i="2"/>
  <c r="AC390" i="2"/>
  <c r="AC339" i="2"/>
  <c r="AC161" i="2"/>
  <c r="AC349" i="2"/>
  <c r="AC286" i="2"/>
  <c r="AC412" i="2"/>
  <c r="AC345" i="2"/>
  <c r="AC458" i="2"/>
  <c r="AC393" i="2"/>
  <c r="AC381" i="2"/>
  <c r="AC107" i="2"/>
  <c r="AC189" i="2"/>
  <c r="AC453" i="2"/>
  <c r="AC373" i="2"/>
  <c r="AC293" i="2"/>
  <c r="AC355" i="2"/>
  <c r="AC276" i="2"/>
  <c r="AC550" i="2"/>
  <c r="AC455" i="2"/>
  <c r="AC255" i="2"/>
  <c r="AC311" i="2"/>
  <c r="AC426" i="2"/>
  <c r="AC422" i="2"/>
  <c r="AC383" i="2"/>
  <c r="AC135" i="2"/>
  <c r="AC389" i="2"/>
  <c r="AC336" i="2"/>
  <c r="AC473" i="2"/>
  <c r="AC541" i="2"/>
  <c r="AC514" i="2"/>
  <c r="AC324" i="2"/>
  <c r="AC297" i="2"/>
  <c r="AC253" i="2"/>
  <c r="AC277" i="2"/>
  <c r="AC486" i="2"/>
  <c r="AC570" i="2"/>
  <c r="AC358" i="2"/>
  <c r="AC365" i="2"/>
  <c r="AC344" i="2"/>
  <c r="AC371" i="2"/>
  <c r="AC528" i="2"/>
  <c r="AC450" i="2"/>
  <c r="AC507" i="2"/>
  <c r="AC342" i="2"/>
  <c r="AC350" i="2"/>
  <c r="AC645" i="2"/>
  <c r="AC462" i="2"/>
  <c r="AC448" i="2"/>
  <c r="AC409" i="2"/>
  <c r="AC572" i="2"/>
  <c r="AC502" i="2"/>
  <c r="AC586" i="2"/>
  <c r="AC559" i="2"/>
  <c r="AC599" i="2"/>
  <c r="AC531" i="2"/>
  <c r="AC323" i="2"/>
  <c r="AC361" i="2"/>
  <c r="AC614" i="2"/>
  <c r="AC661" i="2"/>
  <c r="AC493" i="2"/>
  <c r="AC495" i="2"/>
  <c r="AC417" i="2"/>
  <c r="AC459" i="2"/>
  <c r="AC664" i="2"/>
  <c r="AC370" i="2"/>
  <c r="AC476" i="2"/>
  <c r="AC573" i="2"/>
  <c r="AC606" i="2"/>
  <c r="AC601" i="2"/>
  <c r="AC456" i="2"/>
  <c r="AC639" i="2"/>
  <c r="AC485" i="2"/>
  <c r="AC642" i="2"/>
  <c r="AC465" i="2"/>
  <c r="AC590" i="2"/>
  <c r="AC584" i="2"/>
  <c r="AC610" i="2"/>
  <c r="AC488" i="2"/>
  <c r="AC667" i="2"/>
  <c r="AC626" i="2"/>
  <c r="AC636" i="2"/>
  <c r="AC562" i="2"/>
  <c r="AC655" i="2"/>
  <c r="AC641" i="2"/>
  <c r="AC690" i="2"/>
  <c r="AC685" i="2"/>
  <c r="AC654" i="2"/>
  <c r="AC671" i="2"/>
  <c r="AC680" i="2"/>
  <c r="AC712" i="2"/>
  <c r="AC687" i="2"/>
  <c r="AC710" i="2"/>
  <c r="AC709" i="2"/>
  <c r="AC711" i="2"/>
  <c r="AC718" i="2"/>
  <c r="B64" i="3"/>
  <c r="E64" i="3" s="1"/>
  <c r="B38" i="3"/>
  <c r="D38" i="3" s="1"/>
  <c r="B14" i="3"/>
  <c r="I14" i="3" s="1"/>
  <c r="B29" i="3"/>
  <c r="H29" i="3" s="1"/>
  <c r="B34" i="3"/>
  <c r="B59" i="3"/>
  <c r="F59" i="3" s="1"/>
  <c r="B51" i="3"/>
  <c r="D51" i="3" s="1"/>
  <c r="B101" i="3"/>
  <c r="G101" i="3" s="1"/>
  <c r="B94" i="3"/>
  <c r="G94" i="3" s="1"/>
  <c r="B36" i="3"/>
  <c r="B73" i="3"/>
  <c r="B21" i="3"/>
  <c r="B33" i="3"/>
  <c r="F33" i="3" s="1"/>
  <c r="B44" i="3"/>
  <c r="D44" i="3" s="1"/>
  <c r="B82" i="3"/>
  <c r="B46" i="3"/>
  <c r="E46" i="3" s="1"/>
  <c r="B28" i="3"/>
  <c r="E28" i="3" s="1"/>
  <c r="B117" i="3"/>
  <c r="F117" i="3" s="1"/>
  <c r="B68" i="3"/>
  <c r="G68" i="3" s="1"/>
  <c r="B65" i="3"/>
  <c r="I65" i="3" s="1"/>
  <c r="B41" i="3"/>
  <c r="F41" i="3" s="1"/>
  <c r="B75" i="3"/>
  <c r="E75" i="3" s="1"/>
  <c r="B12" i="3"/>
  <c r="D12" i="3" s="1"/>
  <c r="B97" i="3"/>
  <c r="B39" i="3"/>
  <c r="G39" i="3" s="1"/>
  <c r="B76" i="3"/>
  <c r="E76" i="3" s="1"/>
  <c r="B45" i="3"/>
  <c r="B4" i="3"/>
  <c r="F4" i="3" s="1"/>
  <c r="B54" i="3"/>
  <c r="G54" i="3" s="1"/>
  <c r="B87" i="3"/>
  <c r="H87" i="3" s="1"/>
  <c r="B118" i="3"/>
  <c r="B8" i="3"/>
  <c r="F8" i="3" s="1"/>
  <c r="B50" i="3"/>
  <c r="D50" i="3" s="1"/>
  <c r="B60" i="3"/>
  <c r="G60" i="3" s="1"/>
  <c r="B53" i="3"/>
  <c r="D53" i="3" s="1"/>
  <c r="B85" i="3"/>
  <c r="H85" i="3" s="1"/>
  <c r="B48" i="3"/>
  <c r="B93" i="3"/>
  <c r="B95" i="3"/>
  <c r="H95" i="3" s="1"/>
  <c r="B27" i="3"/>
  <c r="D27" i="3" s="1"/>
  <c r="B22" i="3"/>
  <c r="B16" i="3"/>
  <c r="E16" i="3" s="1"/>
  <c r="B61" i="3"/>
  <c r="D61" i="3" s="1"/>
  <c r="B31" i="3"/>
  <c r="G31" i="3" s="1"/>
  <c r="B70" i="3"/>
  <c r="E70" i="3" s="1"/>
  <c r="B18" i="3"/>
  <c r="F18" i="3" s="1"/>
  <c r="B92" i="3"/>
  <c r="D92" i="3" s="1"/>
  <c r="B42" i="3"/>
  <c r="B102" i="3"/>
  <c r="B6" i="3"/>
  <c r="B119" i="3"/>
  <c r="D119" i="3" s="1"/>
  <c r="B35" i="3"/>
  <c r="D35" i="3" s="1"/>
  <c r="B109" i="3"/>
  <c r="G109" i="3" s="1"/>
  <c r="B57" i="3"/>
  <c r="G57" i="3" s="1"/>
  <c r="B120" i="3"/>
  <c r="B56" i="3"/>
  <c r="E56" i="3" s="1"/>
  <c r="B58" i="3"/>
  <c r="G58" i="3" s="1"/>
  <c r="B55" i="3"/>
  <c r="B113" i="3"/>
  <c r="G113" i="3" s="1"/>
  <c r="B52" i="3"/>
  <c r="H52" i="3" s="1"/>
  <c r="B7" i="3"/>
  <c r="F7" i="3" s="1"/>
  <c r="B49" i="3"/>
  <c r="B72" i="3"/>
  <c r="G72" i="3" s="1"/>
  <c r="B25" i="3"/>
  <c r="H25" i="3" s="1"/>
  <c r="B110" i="3"/>
  <c r="B62" i="3"/>
  <c r="D62" i="3" s="1"/>
  <c r="B30" i="3"/>
  <c r="G30" i="3" s="1"/>
  <c r="B2" i="3"/>
  <c r="F2" i="3" s="1"/>
  <c r="B40" i="3"/>
  <c r="G40" i="3" s="1"/>
  <c r="B67" i="3"/>
  <c r="F67" i="3" s="1"/>
  <c r="B43" i="3"/>
  <c r="E43" i="3" s="1"/>
  <c r="B83" i="3"/>
  <c r="G83" i="3" s="1"/>
  <c r="B37" i="3"/>
  <c r="B77" i="3"/>
  <c r="G77" i="3" s="1"/>
  <c r="B66" i="3"/>
  <c r="G66" i="3" s="1"/>
  <c r="B121" i="3"/>
  <c r="G121" i="3" s="1"/>
  <c r="B13" i="3"/>
  <c r="H13" i="3" s="1"/>
  <c r="B32" i="3"/>
  <c r="B88" i="3"/>
  <c r="B89" i="3"/>
  <c r="E89" i="3" s="1"/>
  <c r="B26" i="3"/>
  <c r="F26" i="3" s="1"/>
  <c r="B23" i="3"/>
  <c r="D23" i="3" s="1"/>
  <c r="B47" i="3"/>
  <c r="D47" i="3" s="1"/>
  <c r="B84" i="3"/>
  <c r="F84" i="3" s="1"/>
  <c r="B69" i="3"/>
  <c r="H69" i="3" s="1"/>
  <c r="B111" i="3"/>
  <c r="B80" i="3"/>
  <c r="G80" i="3" s="1"/>
  <c r="B79" i="3"/>
  <c r="F79" i="3" s="1"/>
  <c r="B71" i="3"/>
  <c r="I71" i="3" s="1"/>
  <c r="B90" i="3"/>
  <c r="D90" i="3" s="1"/>
  <c r="B74" i="3"/>
  <c r="B24" i="3"/>
  <c r="H24" i="3" s="1"/>
  <c r="B63" i="3"/>
  <c r="B15" i="3"/>
  <c r="P15" i="3" s="1"/>
  <c r="B98" i="3"/>
  <c r="E98" i="3" s="1"/>
  <c r="B5" i="3"/>
  <c r="B81" i="3"/>
  <c r="D81" i="3" s="1"/>
  <c r="B91" i="3"/>
  <c r="H91" i="3" s="1"/>
  <c r="B103" i="3"/>
  <c r="D103" i="3" s="1"/>
  <c r="B86" i="3"/>
  <c r="B3" i="3"/>
  <c r="H3" i="3" s="1"/>
  <c r="B114" i="3"/>
  <c r="B112" i="3"/>
  <c r="G112" i="3" s="1"/>
  <c r="B104" i="3"/>
  <c r="B78" i="3"/>
  <c r="E78" i="3" s="1"/>
  <c r="B99" i="3"/>
  <c r="B9" i="3"/>
  <c r="E9" i="3" s="1"/>
  <c r="B10" i="3"/>
  <c r="B105" i="3"/>
  <c r="H105" i="3" s="1"/>
  <c r="B11" i="3"/>
  <c r="G11" i="3" s="1"/>
  <c r="B122" i="3"/>
  <c r="B100" i="3"/>
  <c r="D100" i="3" s="1"/>
  <c r="B19" i="3"/>
  <c r="I19" i="3" s="1"/>
  <c r="B115" i="3"/>
  <c r="F115" i="3" s="1"/>
  <c r="B20" i="3"/>
  <c r="F20" i="3" s="1"/>
  <c r="B17" i="3"/>
  <c r="H17" i="3" s="1"/>
  <c r="B96" i="3"/>
  <c r="E96" i="3" s="1"/>
  <c r="B106" i="3"/>
  <c r="B107" i="3"/>
  <c r="B116" i="3"/>
  <c r="B108" i="3"/>
  <c r="H108" i="3" s="1"/>
  <c r="AR609" i="2"/>
  <c r="AR658" i="2"/>
  <c r="AR678" i="2"/>
  <c r="AR260" i="2"/>
  <c r="AR332" i="2"/>
  <c r="AR480" i="2"/>
  <c r="AR222" i="2"/>
  <c r="AR208" i="2"/>
  <c r="AR372" i="2"/>
  <c r="AR216" i="2"/>
  <c r="AR672" i="2"/>
  <c r="AR229" i="2"/>
  <c r="AR137" i="2"/>
  <c r="AR234" i="2"/>
  <c r="AR169" i="2"/>
  <c r="AR704" i="2"/>
  <c r="AR86" i="2"/>
  <c r="AR487" i="2"/>
  <c r="AR384" i="2"/>
  <c r="AR94" i="2"/>
  <c r="AR291" i="2"/>
  <c r="AR549" i="2"/>
  <c r="AR380" i="2"/>
  <c r="AR357" i="2"/>
  <c r="AR721" i="2"/>
  <c r="AR136" i="2"/>
  <c r="AR395" i="2"/>
  <c r="AR385" i="2"/>
  <c r="AR434" i="2"/>
  <c r="AR497" i="2"/>
  <c r="AR379" i="2"/>
  <c r="AR212" i="2"/>
  <c r="AR557" i="2"/>
  <c r="AR309" i="2"/>
  <c r="AR555" i="2"/>
  <c r="AR725" i="2"/>
  <c r="AR165" i="2"/>
  <c r="AR146" i="2"/>
  <c r="AR627" i="2"/>
  <c r="AR577" i="2"/>
  <c r="AR705" i="2"/>
  <c r="AR504" i="2"/>
  <c r="AR691" i="2"/>
  <c r="AR95" i="2"/>
  <c r="AR424" i="2"/>
  <c r="AR612" i="2"/>
  <c r="AR266" i="2"/>
  <c r="AR578" i="2"/>
  <c r="AR196" i="2"/>
  <c r="AR715" i="2"/>
  <c r="AR162" i="2"/>
  <c r="AR287" i="2"/>
  <c r="AR508" i="2"/>
  <c r="AR646" i="2"/>
  <c r="AR322" i="2"/>
  <c r="AR463" i="2"/>
  <c r="AR167" i="2"/>
  <c r="AR708" i="2"/>
  <c r="AR3" i="2"/>
  <c r="AR607" i="2"/>
  <c r="AR397" i="2"/>
  <c r="AR622" i="2"/>
  <c r="AR695" i="2"/>
  <c r="AR227" i="2"/>
  <c r="AR619" i="2"/>
  <c r="AR103" i="2"/>
  <c r="AR298" i="2"/>
  <c r="AR617" i="2"/>
  <c r="AR122" i="2"/>
  <c r="AR511" i="2"/>
  <c r="AR127" i="2"/>
  <c r="AR649" i="2"/>
  <c r="AR716" i="2"/>
  <c r="AR89" i="2"/>
  <c r="AR513" i="2"/>
  <c r="AR186" i="2"/>
  <c r="AR233" i="2"/>
  <c r="AR81" i="2"/>
  <c r="AR600" i="2"/>
  <c r="AR369" i="2"/>
  <c r="AR65" i="2"/>
  <c r="AR668" i="2"/>
  <c r="AR285" i="2"/>
  <c r="AR96" i="2"/>
  <c r="AR368" i="2"/>
  <c r="AR515" i="2"/>
  <c r="AR682" i="2"/>
  <c r="AR275" i="2"/>
  <c r="AR423" i="2"/>
  <c r="AR319" i="2"/>
  <c r="AR321" i="2"/>
  <c r="AR516" i="2"/>
  <c r="AR184" i="2"/>
  <c r="AR271" i="2"/>
  <c r="AR693" i="2"/>
  <c r="AR548" i="2"/>
  <c r="AR521" i="2"/>
  <c r="AR631" i="2"/>
  <c r="AR47" i="2"/>
  <c r="AR274" i="2"/>
  <c r="AR467" i="2"/>
  <c r="AR647" i="2"/>
  <c r="AR360" i="2"/>
  <c r="AR239" i="2"/>
  <c r="AR294" i="2"/>
  <c r="AR147" i="2"/>
  <c r="AR367" i="2"/>
  <c r="AR547" i="2"/>
  <c r="AR713" i="2"/>
  <c r="AR665" i="2"/>
  <c r="AR120" i="2"/>
  <c r="AR525" i="2"/>
  <c r="AR248" i="2"/>
  <c r="AR692" i="2"/>
  <c r="AR615" i="2"/>
  <c r="AR440" i="2"/>
  <c r="AR635" i="2"/>
  <c r="AR697" i="2"/>
  <c r="AR301" i="2"/>
  <c r="AR529" i="2"/>
  <c r="AR100" i="2"/>
  <c r="AR246" i="2"/>
  <c r="AR651" i="2"/>
  <c r="AR530" i="2"/>
  <c r="AR115" i="2"/>
  <c r="AR281" i="2"/>
  <c r="AR328" i="2"/>
  <c r="AR726" i="2"/>
  <c r="AR532" i="2"/>
  <c r="AR200" i="2"/>
  <c r="AR533" i="2"/>
  <c r="AR129" i="2"/>
  <c r="AR177" i="2"/>
  <c r="AR351" i="2"/>
  <c r="AR475" i="2"/>
  <c r="AR652" i="2"/>
  <c r="AR580" i="2"/>
  <c r="AR535" i="2"/>
  <c r="AR536" i="2"/>
  <c r="AR588" i="2"/>
  <c r="AR544" i="2"/>
  <c r="AR501" i="2"/>
  <c r="AR537" i="2"/>
  <c r="AR454" i="2"/>
  <c r="AR633" i="2"/>
  <c r="AR538" i="2"/>
  <c r="AR644" i="2"/>
  <c r="AR331" i="2"/>
  <c r="AR595" i="2"/>
  <c r="AR540" i="2"/>
  <c r="AR688" i="2"/>
  <c r="AR679" i="2"/>
  <c r="AR676" i="2"/>
  <c r="AR686" i="2"/>
  <c r="AH420" i="2"/>
  <c r="AH609" i="2"/>
  <c r="AH709" i="2"/>
  <c r="AH90" i="2"/>
  <c r="AH297" i="2"/>
  <c r="AH566" i="2"/>
  <c r="AH658" i="2"/>
  <c r="AH678" i="2"/>
  <c r="AH260" i="2"/>
  <c r="AH332" i="2"/>
  <c r="AH262" i="2"/>
  <c r="AH480" i="2"/>
  <c r="AH57" i="2"/>
  <c r="AH208" i="2"/>
  <c r="AH143" i="2"/>
  <c r="AH279" i="2"/>
  <c r="AH102" i="2"/>
  <c r="AH123" i="2"/>
  <c r="AH372" i="2"/>
  <c r="AH216" i="2"/>
  <c r="AH229" i="2"/>
  <c r="AH502" i="2"/>
  <c r="AH563" i="2"/>
  <c r="AH406" i="2"/>
  <c r="AH12" i="2"/>
  <c r="AH34" i="2"/>
  <c r="AH15" i="2"/>
  <c r="AH234" i="2"/>
  <c r="AH41" i="2"/>
  <c r="AH315" i="2"/>
  <c r="AH210" i="2"/>
  <c r="AH483" i="2"/>
  <c r="AH374" i="2"/>
  <c r="AH45" i="2"/>
  <c r="AH69" i="2"/>
  <c r="AH447" i="2"/>
  <c r="AH169" i="2"/>
  <c r="AH438" i="2"/>
  <c r="AH326" i="2"/>
  <c r="AH704" i="2"/>
  <c r="AH435" i="2"/>
  <c r="AH86" i="2"/>
  <c r="AH330" i="2"/>
  <c r="AH386" i="2"/>
  <c r="AH59" i="2"/>
  <c r="AH241" i="2"/>
  <c r="AH384" i="2"/>
  <c r="AH14" i="2"/>
  <c r="AH94" i="2"/>
  <c r="AH359" i="2"/>
  <c r="AH83" i="2"/>
  <c r="AH680" i="2"/>
  <c r="AH23" i="2"/>
  <c r="AH291" i="2"/>
  <c r="AH442" i="2"/>
  <c r="AH29" i="2"/>
  <c r="AH251" i="2"/>
  <c r="AH450" i="2"/>
  <c r="AH44" i="2"/>
  <c r="AH289" i="2"/>
  <c r="AH585" i="2"/>
  <c r="AH51" i="2"/>
  <c r="AH43" i="2"/>
  <c r="AH549" i="2"/>
  <c r="AH441" i="2"/>
  <c r="AH571" i="2"/>
  <c r="AH93" i="2"/>
  <c r="AH380" i="2"/>
  <c r="AH104" i="2"/>
  <c r="AH451" i="2"/>
  <c r="AH244" i="2"/>
  <c r="AH545" i="2"/>
  <c r="AH357" i="2"/>
  <c r="AH721" i="2"/>
  <c r="AH136" i="2"/>
  <c r="AH395" i="2"/>
  <c r="AH159" i="2"/>
  <c r="AH304" i="2"/>
  <c r="AH346" i="2"/>
  <c r="AH39" i="2"/>
  <c r="AH348" i="2"/>
  <c r="AH10" i="2"/>
  <c r="AH385" i="2"/>
  <c r="AH479" i="2"/>
  <c r="AH139" i="2"/>
  <c r="AH432" i="2"/>
  <c r="AH60" i="2"/>
  <c r="AH434" i="2"/>
  <c r="AH497" i="2"/>
  <c r="AH180" i="2"/>
  <c r="AH117" i="2"/>
  <c r="AH97" i="2"/>
  <c r="AH625" i="2"/>
  <c r="AH27" i="2"/>
  <c r="AH499" i="2"/>
  <c r="AH363" i="2"/>
  <c r="AH379" i="2"/>
  <c r="AH212" i="2"/>
  <c r="AH698" i="2"/>
  <c r="AH224" i="2"/>
  <c r="AH557" i="2"/>
  <c r="AH598" i="2"/>
  <c r="AH477" i="2"/>
  <c r="AH568" i="2"/>
  <c r="AH555" i="2"/>
  <c r="AH75" i="2"/>
  <c r="AH214" i="2"/>
  <c r="AH132" i="2"/>
  <c r="AH725" i="2"/>
  <c r="AH176" i="2"/>
  <c r="AH605" i="2"/>
  <c r="AH662" i="2"/>
  <c r="AH165" i="2"/>
  <c r="AH146" i="2"/>
  <c r="AH341" i="2"/>
  <c r="AH11" i="2"/>
  <c r="AH574" i="2"/>
  <c r="AH235" i="2"/>
  <c r="AH627" i="2"/>
  <c r="AH577" i="2"/>
  <c r="AH140" i="2"/>
  <c r="AH489" i="2"/>
  <c r="AH705" i="2"/>
  <c r="AH691" i="2"/>
  <c r="AH185" i="2"/>
  <c r="AH190" i="2"/>
  <c r="AH690" i="2"/>
  <c r="AH111" i="2"/>
  <c r="AH356" i="2"/>
  <c r="AH358" i="2"/>
  <c r="AH172" i="2"/>
  <c r="AH95" i="2"/>
  <c r="AH390" i="2"/>
  <c r="AH28" i="2"/>
  <c r="AH424" i="2"/>
  <c r="AH252" i="2"/>
  <c r="AH334" i="2"/>
  <c r="AH266" i="2"/>
  <c r="AH318" i="2"/>
  <c r="AH84" i="2"/>
  <c r="AH629" i="2"/>
  <c r="AH657" i="2"/>
  <c r="AH578" i="2"/>
  <c r="AH196" i="2"/>
  <c r="AH674" i="2"/>
  <c r="AH611" i="2"/>
  <c r="AH288" i="2"/>
  <c r="AH305" i="2"/>
  <c r="AH616" i="2"/>
  <c r="AH715" i="2"/>
  <c r="AH8" i="2"/>
  <c r="AH67" i="2"/>
  <c r="AH506" i="2"/>
  <c r="AH496" i="2"/>
  <c r="AH162" i="2"/>
  <c r="AH149" i="2"/>
  <c r="AH98" i="2"/>
  <c r="AH197" i="2"/>
  <c r="AH507" i="2"/>
  <c r="AH719" i="2"/>
  <c r="AH347" i="2"/>
  <c r="AH474" i="2"/>
  <c r="AH287" i="2"/>
  <c r="AH238" i="2"/>
  <c r="AH74" i="2"/>
  <c r="AH78" i="2"/>
  <c r="AH646" i="2"/>
  <c r="AH322" i="2"/>
  <c r="AH463" i="2"/>
  <c r="AH643" i="2"/>
  <c r="AH392" i="2"/>
  <c r="AH156" i="2"/>
  <c r="AH193" i="2"/>
  <c r="AH708" i="2"/>
  <c r="AH25" i="2"/>
  <c r="AH101" i="2"/>
  <c r="AH575" i="2"/>
  <c r="AH329" i="2"/>
  <c r="AH3" i="2"/>
  <c r="AH71" i="2"/>
  <c r="AH607" i="2"/>
  <c r="AH397" i="2"/>
  <c r="AH622" i="2"/>
  <c r="AH445" i="2"/>
  <c r="AH17" i="2"/>
  <c r="AH560" i="2"/>
  <c r="AH70" i="2"/>
  <c r="AH623" i="2"/>
  <c r="AH470" i="2"/>
  <c r="AH695" i="2"/>
  <c r="AH38" i="2"/>
  <c r="AH660" i="2"/>
  <c r="AH619" i="2"/>
  <c r="AH77" i="2"/>
  <c r="AH405" i="2"/>
  <c r="AH103" i="2"/>
  <c r="AH22" i="2"/>
  <c r="AH298" i="2"/>
  <c r="AH510" i="2"/>
  <c r="AH206" i="2"/>
  <c r="AH617" i="2"/>
  <c r="AH444" i="2"/>
  <c r="AH122" i="2"/>
  <c r="AH48" i="2"/>
  <c r="AH142" i="2"/>
  <c r="AH299" i="2"/>
  <c r="AH46" i="2"/>
  <c r="AH127" i="2"/>
  <c r="AH178" i="2"/>
  <c r="AH128" i="2"/>
  <c r="AH219" i="2"/>
  <c r="AH512" i="2"/>
  <c r="AH553" i="2"/>
  <c r="AH138" i="2"/>
  <c r="AH89" i="2"/>
  <c r="AH513" i="2"/>
  <c r="AH186" i="2"/>
  <c r="AH33" i="2"/>
  <c r="AH233" i="2"/>
  <c r="AH667" i="2"/>
  <c r="AH564" i="2"/>
  <c r="AH228" i="2"/>
  <c r="AH81" i="2"/>
  <c r="AH600" i="2"/>
  <c r="AH369" i="2"/>
  <c r="AH65" i="2"/>
  <c r="AH218" i="2"/>
  <c r="AH648" i="2"/>
  <c r="AH681" i="2"/>
  <c r="AH113" i="2"/>
  <c r="AH724" i="2"/>
  <c r="AH668" i="2"/>
  <c r="AH157" i="2"/>
  <c r="AH155" i="2"/>
  <c r="AH602" i="2"/>
  <c r="AH285" i="2"/>
  <c r="AH427" i="2"/>
  <c r="AH92" i="2"/>
  <c r="AH189" i="2"/>
  <c r="AH96" i="2"/>
  <c r="AH368" i="2"/>
  <c r="AH312" i="2"/>
  <c r="AH124" i="2"/>
  <c r="AH254" i="2"/>
  <c r="AH515" i="2"/>
  <c r="AH682" i="2"/>
  <c r="AH275" i="2"/>
  <c r="AH495" i="2"/>
  <c r="AH403" i="2"/>
  <c r="AH436" i="2"/>
  <c r="AH321" i="2"/>
  <c r="AH582" i="2"/>
  <c r="AH110" i="2"/>
  <c r="AH242" i="2"/>
  <c r="AH320" i="2"/>
  <c r="AH184" i="2"/>
  <c r="AH601" i="2"/>
  <c r="AH457" i="2"/>
  <c r="AH594" i="2"/>
  <c r="AH519" i="2"/>
  <c r="AH271" i="2"/>
  <c r="AH693" i="2"/>
  <c r="AH232" i="2"/>
  <c r="AH492" i="2"/>
  <c r="AH63" i="2"/>
  <c r="AH521" i="2"/>
  <c r="AH597" i="2"/>
  <c r="AH631" i="2"/>
  <c r="AH443" i="2"/>
  <c r="AH274" i="2"/>
  <c r="AH231" i="2"/>
  <c r="AH647" i="2"/>
  <c r="AH352" i="2"/>
  <c r="AH249" i="2"/>
  <c r="AH670" i="2"/>
  <c r="AH360" i="2"/>
  <c r="AH239" i="2"/>
  <c r="AH62" i="2"/>
  <c r="AH202" i="2"/>
  <c r="AH523" i="2"/>
  <c r="AH147" i="2"/>
  <c r="AH367" i="2"/>
  <c r="AH547" i="2"/>
  <c r="AH723" i="2"/>
  <c r="AH484" i="2"/>
  <c r="AH243" i="2"/>
  <c r="AH713" i="2"/>
  <c r="AH211" i="2"/>
  <c r="AH433" i="2"/>
  <c r="AH524" i="2"/>
  <c r="AH261" i="2"/>
  <c r="AH468" i="2"/>
  <c r="AH201" i="2"/>
  <c r="AH237" i="2"/>
  <c r="AH120" i="2"/>
  <c r="AH413" i="2"/>
  <c r="AH316" i="2"/>
  <c r="AH615" i="2"/>
  <c r="AH440" i="2"/>
  <c r="AH108" i="2"/>
  <c r="AH236" i="2"/>
  <c r="AH76" i="2"/>
  <c r="AH527" i="2"/>
  <c r="AH267" i="2"/>
  <c r="AH398" i="2"/>
  <c r="AH213" i="2"/>
  <c r="AH635" i="2"/>
  <c r="AH697" i="2"/>
  <c r="AH466" i="2"/>
  <c r="AH301" i="2"/>
  <c r="AH50" i="2"/>
  <c r="AH700" i="2"/>
  <c r="AH529" i="2"/>
  <c r="AH134" i="2"/>
  <c r="AH718" i="2"/>
  <c r="AH661" i="2"/>
  <c r="AH100" i="2"/>
  <c r="AH246" i="2"/>
  <c r="AH581" i="2"/>
  <c r="AH498" i="2"/>
  <c r="AH651" i="2"/>
  <c r="AH530" i="2"/>
  <c r="AH194" i="2"/>
  <c r="AH247" i="2"/>
  <c r="AH429" i="2"/>
  <c r="AH264" i="2"/>
  <c r="AH115" i="2"/>
  <c r="AH192" i="2"/>
  <c r="AH281" i="2"/>
  <c r="AH328" i="2"/>
  <c r="AH726" i="2"/>
  <c r="AH280" i="2"/>
  <c r="AH532" i="2"/>
  <c r="AH394" i="2"/>
  <c r="AH181" i="2"/>
  <c r="AH567" i="2"/>
  <c r="AH302" i="2"/>
  <c r="AH353" i="2"/>
  <c r="AH533" i="2"/>
  <c r="AH129" i="2"/>
  <c r="AH683" i="2"/>
  <c r="AH207" i="2"/>
  <c r="AH177" i="2"/>
  <c r="AH306" i="2"/>
  <c r="AH152" i="2"/>
  <c r="AH351" i="2"/>
  <c r="AH640" i="2"/>
  <c r="AH475" i="2"/>
  <c r="AH652" i="2"/>
  <c r="AH500" i="2"/>
  <c r="AH580" i="2"/>
  <c r="AH650" i="2"/>
  <c r="AH391" i="2"/>
  <c r="AH544" i="2"/>
  <c r="AH501" i="2"/>
  <c r="AH537" i="2"/>
  <c r="AH454" i="2"/>
  <c r="AH633" i="2"/>
  <c r="AH488" i="2"/>
  <c r="AH653" i="2"/>
  <c r="AH644" i="2"/>
  <c r="AH589" i="2"/>
  <c r="AH338" i="2"/>
  <c r="AH388" i="2"/>
  <c r="AH331" i="2"/>
  <c r="AH411" i="2"/>
  <c r="AH595" i="2"/>
  <c r="AH603" i="2"/>
  <c r="AH540" i="2"/>
  <c r="AH679" i="2"/>
  <c r="AH676" i="2"/>
  <c r="AG420" i="2"/>
  <c r="AG609" i="2"/>
  <c r="AG90" i="2"/>
  <c r="AG269" i="2"/>
  <c r="AG119" i="2"/>
  <c r="AG332" i="2"/>
  <c r="AG262" i="2"/>
  <c r="AG480" i="2"/>
  <c r="AG57" i="2"/>
  <c r="AG222" i="2"/>
  <c r="AG279" i="2"/>
  <c r="AG102" i="2"/>
  <c r="AG123" i="2"/>
  <c r="AG372" i="2"/>
  <c r="AG216" i="2"/>
  <c r="AG425" i="2"/>
  <c r="AG229" i="2"/>
  <c r="AG563" i="2"/>
  <c r="AG406" i="2"/>
  <c r="AG12" i="2"/>
  <c r="AG18" i="2"/>
  <c r="AG34" i="2"/>
  <c r="AG376" i="2"/>
  <c r="AG15" i="2"/>
  <c r="AG234" i="2"/>
  <c r="AG41" i="2"/>
  <c r="AG315" i="2"/>
  <c r="AG483" i="2"/>
  <c r="AG374" i="2"/>
  <c r="AG45" i="2"/>
  <c r="AG69" i="2"/>
  <c r="AG447" i="2"/>
  <c r="AG169" i="2"/>
  <c r="AG438" i="2"/>
  <c r="AG704" i="2"/>
  <c r="AG435" i="2"/>
  <c r="AG86" i="2"/>
  <c r="AG330" i="2"/>
  <c r="AG386" i="2"/>
  <c r="AG121" i="2"/>
  <c r="AG59" i="2"/>
  <c r="AG384" i="2"/>
  <c r="AG14" i="2"/>
  <c r="AG94" i="2"/>
  <c r="AG359" i="2"/>
  <c r="AG83" i="2"/>
  <c r="AG23" i="2"/>
  <c r="AG624" i="2"/>
  <c r="AG604" i="2"/>
  <c r="AG291" i="2"/>
  <c r="AG29" i="2"/>
  <c r="AG251" i="2"/>
  <c r="AG354" i="2"/>
  <c r="AG289" i="2"/>
  <c r="AG585" i="2"/>
  <c r="AG51" i="2"/>
  <c r="AG43" i="2"/>
  <c r="AG144" i="2"/>
  <c r="AG310" i="2"/>
  <c r="AG549" i="2"/>
  <c r="AG441" i="2"/>
  <c r="AG571" i="2"/>
  <c r="AG93" i="2"/>
  <c r="AG380" i="2"/>
  <c r="AG104" i="2"/>
  <c r="AG451" i="2"/>
  <c r="AG244" i="2"/>
  <c r="AG545" i="2"/>
  <c r="AG357" i="2"/>
  <c r="AG721" i="2"/>
  <c r="AG136" i="2"/>
  <c r="AG395" i="2"/>
  <c r="AG159" i="2"/>
  <c r="AG346" i="2"/>
  <c r="AG39" i="2"/>
  <c r="AG348" i="2"/>
  <c r="AG10" i="2"/>
  <c r="AG387" i="2"/>
  <c r="AG385" i="2"/>
  <c r="AG479" i="2"/>
  <c r="AG139" i="2"/>
  <c r="AG432" i="2"/>
  <c r="AG60" i="2"/>
  <c r="AG434" i="2"/>
  <c r="AG497" i="2"/>
  <c r="AG180" i="2"/>
  <c r="AG97" i="2"/>
  <c r="AG27" i="2"/>
  <c r="AG499" i="2"/>
  <c r="AG363" i="2"/>
  <c r="AG379" i="2"/>
  <c r="AG212" i="2"/>
  <c r="AG698" i="2"/>
  <c r="AG224" i="2"/>
  <c r="AG85" i="2"/>
  <c r="AG557" i="2"/>
  <c r="AG598" i="2"/>
  <c r="AG568" i="2"/>
  <c r="AG555" i="2"/>
  <c r="AG75" i="2"/>
  <c r="AG214" i="2"/>
  <c r="AG37" i="2"/>
  <c r="AG132" i="2"/>
  <c r="AG404" i="2"/>
  <c r="AG215" i="2"/>
  <c r="AG340" i="2"/>
  <c r="AG725" i="2"/>
  <c r="AG662" i="2"/>
  <c r="AG165" i="2"/>
  <c r="AG146" i="2"/>
  <c r="AG341" i="2"/>
  <c r="AG574" i="2"/>
  <c r="AG235" i="2"/>
  <c r="AG99" i="2"/>
  <c r="AG627" i="2"/>
  <c r="AG577" i="2"/>
  <c r="AG140" i="2"/>
  <c r="AG489" i="2"/>
  <c r="AG705" i="2"/>
  <c r="AG504" i="2"/>
  <c r="AG270" i="2"/>
  <c r="AG203" i="2"/>
  <c r="AG691" i="2"/>
  <c r="AG185" i="2"/>
  <c r="AG190" i="2"/>
  <c r="AG111" i="2"/>
  <c r="AG172" i="2"/>
  <c r="AG95" i="2"/>
  <c r="AG390" i="2"/>
  <c r="AG28" i="2"/>
  <c r="AG252" i="2"/>
  <c r="AG334" i="2"/>
  <c r="AG266" i="2"/>
  <c r="AG318" i="2"/>
  <c r="AG84" i="2"/>
  <c r="AG166" i="2"/>
  <c r="AG629" i="2"/>
  <c r="AG82" i="2"/>
  <c r="AG657" i="2"/>
  <c r="AG578" i="2"/>
  <c r="AG196" i="2"/>
  <c r="AG674" i="2"/>
  <c r="AG611" i="2"/>
  <c r="AG288" i="2"/>
  <c r="AG305" i="2"/>
  <c r="AG402" i="2"/>
  <c r="AG616" i="2"/>
  <c r="AG715" i="2"/>
  <c r="AG8" i="2"/>
  <c r="AG67" i="2"/>
  <c r="AG506" i="2"/>
  <c r="AG226" i="2"/>
  <c r="AG162" i="2"/>
  <c r="AG149" i="2"/>
  <c r="AG98" i="2"/>
  <c r="AG474" i="2"/>
  <c r="AG287" i="2"/>
  <c r="AG508" i="2"/>
  <c r="AG238" i="2"/>
  <c r="AG74" i="2"/>
  <c r="AG638" i="2"/>
  <c r="AG78" i="2"/>
  <c r="AG154" i="2"/>
  <c r="AG694" i="2"/>
  <c r="AG646" i="2"/>
  <c r="AG322" i="2"/>
  <c r="AG463" i="2"/>
  <c r="AG643" i="2"/>
  <c r="AG392" i="2"/>
  <c r="AG156" i="2"/>
  <c r="AG193" i="2"/>
  <c r="AG583" i="2"/>
  <c r="AG708" i="2"/>
  <c r="AG25" i="2"/>
  <c r="AG71" i="2"/>
  <c r="AG481" i="2"/>
  <c r="AG607" i="2"/>
  <c r="AG397" i="2"/>
  <c r="AG622" i="2"/>
  <c r="AG445" i="2"/>
  <c r="AG70" i="2"/>
  <c r="AG623" i="2"/>
  <c r="AG470" i="2"/>
  <c r="AG695" i="2"/>
  <c r="AG227" i="2"/>
  <c r="AG449" i="2"/>
  <c r="AG509" i="2"/>
  <c r="AG182" i="2"/>
  <c r="AG38" i="2"/>
  <c r="AG77" i="2"/>
  <c r="AG103" i="2"/>
  <c r="AG22" i="2"/>
  <c r="AG469" i="2"/>
  <c r="AG510" i="2"/>
  <c r="AG206" i="2"/>
  <c r="AG617" i="2"/>
  <c r="AG444" i="2"/>
  <c r="AG122" i="2"/>
  <c r="AG48" i="2"/>
  <c r="AG142" i="2"/>
  <c r="AG689" i="2"/>
  <c r="AG377" i="2"/>
  <c r="AG127" i="2"/>
  <c r="AG178" i="2"/>
  <c r="AG543" i="2"/>
  <c r="AG219" i="2"/>
  <c r="AG512" i="2"/>
  <c r="AG138" i="2"/>
  <c r="AG649" i="2"/>
  <c r="AG659" i="2"/>
  <c r="AG556" i="2"/>
  <c r="AG430" i="2"/>
  <c r="AG89" i="2"/>
  <c r="AG513" i="2"/>
  <c r="AG186" i="2"/>
  <c r="AG233" i="2"/>
  <c r="AG228" i="2"/>
  <c r="AG81" i="2"/>
  <c r="AG600" i="2"/>
  <c r="AG369" i="2"/>
  <c r="AG65" i="2"/>
  <c r="AG648" i="2"/>
  <c r="AG681" i="2"/>
  <c r="AG113" i="2"/>
  <c r="AG724" i="2"/>
  <c r="AG173" i="2"/>
  <c r="AG116" i="2"/>
  <c r="AG668" i="2"/>
  <c r="AG157" i="2"/>
  <c r="AG155" i="2"/>
  <c r="AG602" i="2"/>
  <c r="AG375" i="2"/>
  <c r="AG285" i="2"/>
  <c r="AG92" i="2"/>
  <c r="AG189" i="2"/>
  <c r="AG96" i="2"/>
  <c r="AG368" i="2"/>
  <c r="AG312" i="2"/>
  <c r="AG124" i="2"/>
  <c r="AG254" i="2"/>
  <c r="AG515" i="2"/>
  <c r="AG682" i="2"/>
  <c r="AG275" i="2"/>
  <c r="AG703" i="2"/>
  <c r="AG403" i="2"/>
  <c r="AG423" i="2"/>
  <c r="AG319" i="2"/>
  <c r="AG436" i="2"/>
  <c r="AG321" i="2"/>
  <c r="AG582" i="2"/>
  <c r="AG110" i="2"/>
  <c r="AG516" i="2"/>
  <c r="AG242" i="2"/>
  <c r="AG517" i="2"/>
  <c r="AG518" i="2"/>
  <c r="AG696" i="2"/>
  <c r="AG620" i="2"/>
  <c r="AG320" i="2"/>
  <c r="AG184" i="2"/>
  <c r="AG482" i="2"/>
  <c r="AG271" i="2"/>
  <c r="AG693" i="2"/>
  <c r="AG491" i="2"/>
  <c r="AG548" i="2"/>
  <c r="AG492" i="2"/>
  <c r="AG416" i="2"/>
  <c r="AG63" i="2"/>
  <c r="AG521" i="2"/>
  <c r="AG597" i="2"/>
  <c r="AG631" i="2"/>
  <c r="AG443" i="2"/>
  <c r="AG47" i="2"/>
  <c r="AG274" i="2"/>
  <c r="AG13" i="2"/>
  <c r="AG467" i="2"/>
  <c r="AG561" i="2"/>
  <c r="AG105" i="2"/>
  <c r="AG231" i="2"/>
  <c r="AG647" i="2"/>
  <c r="AG352" i="2"/>
  <c r="AG670" i="2"/>
  <c r="AG360" i="2"/>
  <c r="AG239" i="2"/>
  <c r="AG62" i="2"/>
  <c r="AG202" i="2"/>
  <c r="AG522" i="2"/>
  <c r="AG147" i="2"/>
  <c r="AG367" i="2"/>
  <c r="AG547" i="2"/>
  <c r="AG723" i="2"/>
  <c r="AG484" i="2"/>
  <c r="AG243" i="2"/>
  <c r="AG628" i="2"/>
  <c r="AG713" i="2"/>
  <c r="AG433" i="2"/>
  <c r="AG261" i="2"/>
  <c r="AG468" i="2"/>
  <c r="AG478" i="2"/>
  <c r="AG237" i="2"/>
  <c r="AG120" i="2"/>
  <c r="AG525" i="2"/>
  <c r="AG526" i="2"/>
  <c r="AG413" i="2"/>
  <c r="AG316" i="2"/>
  <c r="AG164" i="2"/>
  <c r="AG615" i="2"/>
  <c r="AG440" i="2"/>
  <c r="AG108" i="2"/>
  <c r="AG76" i="2"/>
  <c r="AG527" i="2"/>
  <c r="AG382" i="2"/>
  <c r="AG398" i="2"/>
  <c r="AG213" i="2"/>
  <c r="AG663" i="2"/>
  <c r="AG418" i="2"/>
  <c r="AG635" i="2"/>
  <c r="AG697" i="2"/>
  <c r="AG466" i="2"/>
  <c r="AG608" i="2"/>
  <c r="AG700" i="2"/>
  <c r="AG529" i="2"/>
  <c r="AG134" i="2"/>
  <c r="AG100" i="2"/>
  <c r="AG246" i="2"/>
  <c r="AG498" i="2"/>
  <c r="AG651" i="2"/>
  <c r="AG530" i="2"/>
  <c r="AG194" i="2"/>
  <c r="AG247" i="2"/>
  <c r="AG429" i="2"/>
  <c r="AG264" i="2"/>
  <c r="AG684" i="2"/>
  <c r="AG115" i="2"/>
  <c r="AG192" i="2"/>
  <c r="AG281" i="2"/>
  <c r="AG328" i="2"/>
  <c r="AG726" i="2"/>
  <c r="AG280" i="2"/>
  <c r="AG532" i="2"/>
  <c r="AG181" i="2"/>
  <c r="AG200" i="2"/>
  <c r="AG567" i="2"/>
  <c r="AG302" i="2"/>
  <c r="AG683" i="2"/>
  <c r="AG207" i="2"/>
  <c r="AG177" i="2"/>
  <c r="AG152" i="2"/>
  <c r="AG351" i="2"/>
  <c r="AG640" i="2"/>
  <c r="AG534" i="2"/>
  <c r="AG546" i="2"/>
  <c r="AG475" i="2"/>
  <c r="AG652" i="2"/>
  <c r="AG500" i="2"/>
  <c r="AG580" i="2"/>
  <c r="AG535" i="2"/>
  <c r="AG536" i="2"/>
  <c r="AG588" i="2"/>
  <c r="AG650" i="2"/>
  <c r="AG677" i="2"/>
  <c r="AG391" i="2"/>
  <c r="AG72" i="2"/>
  <c r="AG544" i="2"/>
  <c r="AG501" i="2"/>
  <c r="AG537" i="2"/>
  <c r="AG454" i="2"/>
  <c r="AG633" i="2"/>
  <c r="AG701" i="2"/>
  <c r="AG538" i="2"/>
  <c r="AG653" i="2"/>
  <c r="AG637" i="2"/>
  <c r="AG399" i="2"/>
  <c r="AG335" i="2"/>
  <c r="AG644" i="2"/>
  <c r="AG589" i="2"/>
  <c r="AG338" i="2"/>
  <c r="AG388" i="2"/>
  <c r="AG331" i="2"/>
  <c r="AG411" i="2"/>
  <c r="AG595" i="2"/>
  <c r="AG603" i="2"/>
  <c r="AG539" i="2"/>
  <c r="AG308" i="2"/>
  <c r="AG296" i="2"/>
  <c r="AG720" i="2"/>
  <c r="AG540" i="2"/>
  <c r="AG688" i="2"/>
  <c r="AG679" i="2"/>
  <c r="AG676" i="2"/>
  <c r="AG686" i="2"/>
  <c r="AF420" i="2"/>
  <c r="AF609" i="2"/>
  <c r="AF709" i="2"/>
  <c r="AF90" i="2"/>
  <c r="AF332" i="2"/>
  <c r="AF262" i="2"/>
  <c r="AF480" i="2"/>
  <c r="AF57" i="2"/>
  <c r="AF279" i="2"/>
  <c r="AF102" i="2"/>
  <c r="AF123" i="2"/>
  <c r="AF372" i="2"/>
  <c r="AF419" i="2"/>
  <c r="AF425" i="2"/>
  <c r="AF229" i="2"/>
  <c r="AF562" i="2"/>
  <c r="AF18" i="2"/>
  <c r="AF34" i="2"/>
  <c r="AF371" i="2"/>
  <c r="AF15" i="2"/>
  <c r="AF234" i="2"/>
  <c r="AF41" i="2"/>
  <c r="AF315" i="2"/>
  <c r="AF45" i="2"/>
  <c r="AF69" i="2"/>
  <c r="AF447" i="2"/>
  <c r="AF169" i="2"/>
  <c r="AF125" i="2"/>
  <c r="AF704" i="2"/>
  <c r="AF435" i="2"/>
  <c r="AF86" i="2"/>
  <c r="AF386" i="2"/>
  <c r="AF59" i="2"/>
  <c r="AF241" i="2"/>
  <c r="AF384" i="2"/>
  <c r="AF14" i="2"/>
  <c r="AF359" i="2"/>
  <c r="AF23" i="2"/>
  <c r="AF604" i="2"/>
  <c r="AF291" i="2"/>
  <c r="AF442" i="2"/>
  <c r="AF29" i="2"/>
  <c r="AF251" i="2"/>
  <c r="AF354" i="2"/>
  <c r="AF450" i="2"/>
  <c r="AF44" i="2"/>
  <c r="AF43" i="2"/>
  <c r="AF144" i="2"/>
  <c r="AF310" i="2"/>
  <c r="AF549" i="2"/>
  <c r="AF441" i="2"/>
  <c r="AF93" i="2"/>
  <c r="AF545" i="2"/>
  <c r="AF357" i="2"/>
  <c r="AF721" i="2"/>
  <c r="AF136" i="2"/>
  <c r="AF395" i="2"/>
  <c r="AF346" i="2"/>
  <c r="AF39" i="2"/>
  <c r="AF10" i="2"/>
  <c r="AF385" i="2"/>
  <c r="AF479" i="2"/>
  <c r="AF432" i="2"/>
  <c r="AF60" i="2"/>
  <c r="AF434" i="2"/>
  <c r="AF497" i="2"/>
  <c r="AF27" i="2"/>
  <c r="AF499" i="2"/>
  <c r="AF363" i="2"/>
  <c r="AF379" i="2"/>
  <c r="AF212" i="2"/>
  <c r="AF477" i="2"/>
  <c r="AF568" i="2"/>
  <c r="AF555" i="2"/>
  <c r="AF75" i="2"/>
  <c r="AF214" i="2"/>
  <c r="AF422" i="2"/>
  <c r="AF725" i="2"/>
  <c r="AF9" i="2"/>
  <c r="AF165" i="2"/>
  <c r="AF146" i="2"/>
  <c r="AF627" i="2"/>
  <c r="AF577" i="2"/>
  <c r="AF140" i="2"/>
  <c r="AF489" i="2"/>
  <c r="AF203" i="2"/>
  <c r="AF691" i="2"/>
  <c r="AF185" i="2"/>
  <c r="AF190" i="2"/>
  <c r="AF172" i="2"/>
  <c r="AF95" i="2"/>
  <c r="AF431" i="2"/>
  <c r="AF390" i="2"/>
  <c r="AF28" i="2"/>
  <c r="AF252" i="2"/>
  <c r="AF334" i="2"/>
  <c r="AF586" i="2"/>
  <c r="AF266" i="2"/>
  <c r="AF318" i="2"/>
  <c r="AF629" i="2"/>
  <c r="AF657" i="2"/>
  <c r="AF578" i="2"/>
  <c r="AF196" i="2"/>
  <c r="AF674" i="2"/>
  <c r="AF195" i="2"/>
  <c r="AF476" i="2"/>
  <c r="AF616" i="2"/>
  <c r="AF715" i="2"/>
  <c r="AF8" i="2"/>
  <c r="AF67" i="2"/>
  <c r="AF496" i="2"/>
  <c r="AF355" i="2"/>
  <c r="AF126" i="2"/>
  <c r="AF162" i="2"/>
  <c r="AF149" i="2"/>
  <c r="AF98" i="2"/>
  <c r="AF273" i="2"/>
  <c r="AF347" i="2"/>
  <c r="AF474" i="2"/>
  <c r="AF287" i="2"/>
  <c r="AF74" i="2"/>
  <c r="AF78" i="2"/>
  <c r="AF646" i="2"/>
  <c r="AF322" i="2"/>
  <c r="AF463" i="2"/>
  <c r="AF643" i="2"/>
  <c r="AF392" i="2"/>
  <c r="AF156" i="2"/>
  <c r="AF583" i="2"/>
  <c r="AF708" i="2"/>
  <c r="AF25" i="2"/>
  <c r="AF101" i="2"/>
  <c r="AF71" i="2"/>
  <c r="AF481" i="2"/>
  <c r="AF607" i="2"/>
  <c r="AF397" i="2"/>
  <c r="AF622" i="2"/>
  <c r="AF445" i="2"/>
  <c r="AF70" i="2"/>
  <c r="AF145" i="2"/>
  <c r="AF623" i="2"/>
  <c r="AF470" i="2"/>
  <c r="AF350" i="2"/>
  <c r="AF286" i="2"/>
  <c r="AF56" i="2"/>
  <c r="AF38" i="2"/>
  <c r="AF77" i="2"/>
  <c r="AF103" i="2"/>
  <c r="AF22" i="2"/>
  <c r="AF510" i="2"/>
  <c r="AF206" i="2"/>
  <c r="AF617" i="2"/>
  <c r="AF444" i="2"/>
  <c r="AF48" i="2"/>
  <c r="AF689" i="2"/>
  <c r="AF377" i="2"/>
  <c r="AF614" i="2"/>
  <c r="AF46" i="2"/>
  <c r="AF127" i="2"/>
  <c r="AF178" i="2"/>
  <c r="AF512" i="2"/>
  <c r="AF553" i="2"/>
  <c r="AF138" i="2"/>
  <c r="AF659" i="2"/>
  <c r="AF556" i="2"/>
  <c r="AF430" i="2"/>
  <c r="AF89" i="2"/>
  <c r="AF712" i="2"/>
  <c r="AF513" i="2"/>
  <c r="AF81" i="2"/>
  <c r="AF600" i="2"/>
  <c r="AF369" i="2"/>
  <c r="AF113" i="2"/>
  <c r="AF173" i="2"/>
  <c r="AF339" i="2"/>
  <c r="AF668" i="2"/>
  <c r="AF157" i="2"/>
  <c r="AF602" i="2"/>
  <c r="AF375" i="2"/>
  <c r="AF285" i="2"/>
  <c r="AF427" i="2"/>
  <c r="AF92" i="2"/>
  <c r="AF189" i="2"/>
  <c r="AF312" i="2"/>
  <c r="AF124" i="2"/>
  <c r="AF254" i="2"/>
  <c r="AF324" i="2"/>
  <c r="AF515" i="2"/>
  <c r="AF682" i="2"/>
  <c r="AF275" i="2"/>
  <c r="AF436" i="2"/>
  <c r="AF321" i="2"/>
  <c r="AF582" i="2"/>
  <c r="AF110" i="2"/>
  <c r="AF242" i="2"/>
  <c r="AF320" i="2"/>
  <c r="AF184" i="2"/>
  <c r="AF35" i="2"/>
  <c r="AF257" i="2"/>
  <c r="AF482" i="2"/>
  <c r="AF24" i="2"/>
  <c r="AF271" i="2"/>
  <c r="AF693" i="2"/>
  <c r="AF232" i="2"/>
  <c r="AF491" i="2"/>
  <c r="AF492" i="2"/>
  <c r="AF63" i="2"/>
  <c r="AF268" i="2"/>
  <c r="AF521" i="2"/>
  <c r="AF597" i="2"/>
  <c r="AF631" i="2"/>
  <c r="AF19" i="2"/>
  <c r="AF231" i="2"/>
  <c r="AF352" i="2"/>
  <c r="AF670" i="2"/>
  <c r="AF239" i="2"/>
  <c r="AF62" i="2"/>
  <c r="AF202" i="2"/>
  <c r="AF408" i="2"/>
  <c r="AF40" i="2"/>
  <c r="AF523" i="2"/>
  <c r="AF147" i="2"/>
  <c r="AF367" i="2"/>
  <c r="AF713" i="2"/>
  <c r="AF211" i="2"/>
  <c r="AF261" i="2"/>
  <c r="AF468" i="2"/>
  <c r="AF323" i="2"/>
  <c r="AF153" i="2"/>
  <c r="AF237" i="2"/>
  <c r="AF120" i="2"/>
  <c r="AF413" i="2"/>
  <c r="AF316" i="2"/>
  <c r="AF615" i="2"/>
  <c r="AF440" i="2"/>
  <c r="AF108" i="2"/>
  <c r="AF76" i="2"/>
  <c r="AF527" i="2"/>
  <c r="AF267" i="2"/>
  <c r="AF32" i="2"/>
  <c r="AF205" i="2"/>
  <c r="AF398" i="2"/>
  <c r="AF635" i="2"/>
  <c r="AF697" i="2"/>
  <c r="AF700" i="2"/>
  <c r="AF529" i="2"/>
  <c r="AF134" i="2"/>
  <c r="AF711" i="2"/>
  <c r="AF428" i="2"/>
  <c r="AF593" i="2"/>
  <c r="AF498" i="2"/>
  <c r="AF651" i="2"/>
  <c r="AF530" i="2"/>
  <c r="AF429" i="2"/>
  <c r="AF192" i="2"/>
  <c r="AF281" i="2"/>
  <c r="AF328" i="2"/>
  <c r="AF280" i="2"/>
  <c r="AF532" i="2"/>
  <c r="AF394" i="2"/>
  <c r="AF181" i="2"/>
  <c r="AF683" i="2"/>
  <c r="AF207" i="2"/>
  <c r="AF306" i="2"/>
  <c r="AF475" i="2"/>
  <c r="AF652" i="2"/>
  <c r="AF500" i="2"/>
  <c r="AF580" i="2"/>
  <c r="AF650" i="2"/>
  <c r="AF544" i="2"/>
  <c r="AF501" i="2"/>
  <c r="AF537" i="2"/>
  <c r="AF454" i="2"/>
  <c r="AF653" i="2"/>
  <c r="AF644" i="2"/>
  <c r="AF589" i="2"/>
  <c r="AF338" i="2"/>
  <c r="AF388" i="2"/>
  <c r="AF603" i="2"/>
  <c r="AF540" i="2"/>
  <c r="AF688" i="2"/>
  <c r="AF679" i="2"/>
  <c r="AF676" i="2"/>
  <c r="AE420" i="2"/>
  <c r="AE609" i="2"/>
  <c r="AE709" i="2"/>
  <c r="AE90" i="2"/>
  <c r="AE332" i="2"/>
  <c r="AE262" i="2"/>
  <c r="AE480" i="2"/>
  <c r="AE57" i="2"/>
  <c r="AE279" i="2"/>
  <c r="AE102" i="2"/>
  <c r="AE123" i="2"/>
  <c r="AE372" i="2"/>
  <c r="AE419" i="2"/>
  <c r="AE425" i="2"/>
  <c r="AE229" i="2"/>
  <c r="AE562" i="2"/>
  <c r="AE18" i="2"/>
  <c r="AE34" i="2"/>
  <c r="AE371" i="2"/>
  <c r="AE15" i="2"/>
  <c r="AE234" i="2"/>
  <c r="AE41" i="2"/>
  <c r="AE315" i="2"/>
  <c r="AE45" i="2"/>
  <c r="AE69" i="2"/>
  <c r="AE447" i="2"/>
  <c r="AE169" i="2"/>
  <c r="AE125" i="2"/>
  <c r="AE704" i="2"/>
  <c r="AE435" i="2"/>
  <c r="AE86" i="2"/>
  <c r="AE330" i="2"/>
  <c r="AE386" i="2"/>
  <c r="AE59" i="2"/>
  <c r="AE241" i="2"/>
  <c r="AE384" i="2"/>
  <c r="AE14" i="2"/>
  <c r="AE359" i="2"/>
  <c r="AE23" i="2"/>
  <c r="AE604" i="2"/>
  <c r="AE291" i="2"/>
  <c r="AE442" i="2"/>
  <c r="AE29" i="2"/>
  <c r="AE251" i="2"/>
  <c r="AE354" i="2"/>
  <c r="AE450" i="2"/>
  <c r="AE43" i="2"/>
  <c r="AE144" i="2"/>
  <c r="AE310" i="2"/>
  <c r="AE549" i="2"/>
  <c r="AE441" i="2"/>
  <c r="AE93" i="2"/>
  <c r="AE545" i="2"/>
  <c r="AE357" i="2"/>
  <c r="AE721" i="2"/>
  <c r="AE136" i="2"/>
  <c r="AE395" i="2"/>
  <c r="AE346" i="2"/>
  <c r="AE39" i="2"/>
  <c r="AE10" i="2"/>
  <c r="AE387" i="2"/>
  <c r="AE336" i="2"/>
  <c r="AE385" i="2"/>
  <c r="AE479" i="2"/>
  <c r="AE432" i="2"/>
  <c r="AE60" i="2"/>
  <c r="AE434" i="2"/>
  <c r="AE497" i="2"/>
  <c r="AE27" i="2"/>
  <c r="AE499" i="2"/>
  <c r="AE363" i="2"/>
  <c r="AE379" i="2"/>
  <c r="AE212" i="2"/>
  <c r="AE598" i="2"/>
  <c r="AE477" i="2"/>
  <c r="AE568" i="2"/>
  <c r="AE555" i="2"/>
  <c r="AE75" i="2"/>
  <c r="AE214" i="2"/>
  <c r="AE725" i="2"/>
  <c r="AE9" i="2"/>
  <c r="AE165" i="2"/>
  <c r="AE146" i="2"/>
  <c r="AE341" i="2"/>
  <c r="AE627" i="2"/>
  <c r="AE577" i="2"/>
  <c r="AE140" i="2"/>
  <c r="AE489" i="2"/>
  <c r="AE203" i="2"/>
  <c r="AE691" i="2"/>
  <c r="AE185" i="2"/>
  <c r="AE190" i="2"/>
  <c r="AE172" i="2"/>
  <c r="AE95" i="2"/>
  <c r="AE431" i="2"/>
  <c r="AE390" i="2"/>
  <c r="AE28" i="2"/>
  <c r="AE252" i="2"/>
  <c r="AE334" i="2"/>
  <c r="AE586" i="2"/>
  <c r="AE266" i="2"/>
  <c r="AE318" i="2"/>
  <c r="AE629" i="2"/>
  <c r="AE657" i="2"/>
  <c r="AE578" i="2"/>
  <c r="AE196" i="2"/>
  <c r="AE674" i="2"/>
  <c r="AE195" i="2"/>
  <c r="AE476" i="2"/>
  <c r="AE616" i="2"/>
  <c r="AE715" i="2"/>
  <c r="AE8" i="2"/>
  <c r="AE67" i="2"/>
  <c r="AE506" i="2"/>
  <c r="AE496" i="2"/>
  <c r="AE355" i="2"/>
  <c r="AE126" i="2"/>
  <c r="AE162" i="2"/>
  <c r="AE149" i="2"/>
  <c r="AE98" i="2"/>
  <c r="AE347" i="2"/>
  <c r="AE259" i="2"/>
  <c r="AE474" i="2"/>
  <c r="AE287" i="2"/>
  <c r="AE238" i="2"/>
  <c r="AE74" i="2"/>
  <c r="AE78" i="2"/>
  <c r="AE646" i="2"/>
  <c r="AE322" i="2"/>
  <c r="AE463" i="2"/>
  <c r="AE643" i="2"/>
  <c r="AE392" i="2"/>
  <c r="AE156" i="2"/>
  <c r="AE583" i="2"/>
  <c r="AE708" i="2"/>
  <c r="AE25" i="2"/>
  <c r="AE101" i="2"/>
  <c r="AE71" i="2"/>
  <c r="AE481" i="2"/>
  <c r="AE607" i="2"/>
  <c r="AE397" i="2"/>
  <c r="AE622" i="2"/>
  <c r="AE445" i="2"/>
  <c r="AE70" i="2"/>
  <c r="AE151" i="2"/>
  <c r="AE145" i="2"/>
  <c r="AE623" i="2"/>
  <c r="AE470" i="2"/>
  <c r="AE350" i="2"/>
  <c r="AE286" i="2"/>
  <c r="AE56" i="2"/>
  <c r="AE38" i="2"/>
  <c r="AE77" i="2"/>
  <c r="AE103" i="2"/>
  <c r="AE22" i="2"/>
  <c r="AE510" i="2"/>
  <c r="AE206" i="2"/>
  <c r="AE617" i="2"/>
  <c r="AE444" i="2"/>
  <c r="AE48" i="2"/>
  <c r="AE689" i="2"/>
  <c r="AE377" i="2"/>
  <c r="AE614" i="2"/>
  <c r="AE46" i="2"/>
  <c r="AE127" i="2"/>
  <c r="AE178" i="2"/>
  <c r="AE219" i="2"/>
  <c r="AE512" i="2"/>
  <c r="AE553" i="2"/>
  <c r="AE138" i="2"/>
  <c r="AE659" i="2"/>
  <c r="AE556" i="2"/>
  <c r="AE430" i="2"/>
  <c r="AE89" i="2"/>
  <c r="AE712" i="2"/>
  <c r="AE513" i="2"/>
  <c r="AE81" i="2"/>
  <c r="AE600" i="2"/>
  <c r="AE369" i="2"/>
  <c r="AE113" i="2"/>
  <c r="AE116" i="2"/>
  <c r="AE339" i="2"/>
  <c r="AE668" i="2"/>
  <c r="AE157" i="2"/>
  <c r="AE602" i="2"/>
  <c r="AE375" i="2"/>
  <c r="AE285" i="2"/>
  <c r="AE427" i="2"/>
  <c r="AE92" i="2"/>
  <c r="AE189" i="2"/>
  <c r="AE312" i="2"/>
  <c r="AE124" i="2"/>
  <c r="AE254" i="2"/>
  <c r="AE324" i="2"/>
  <c r="AE515" i="2"/>
  <c r="AE682" i="2"/>
  <c r="AE275" i="2"/>
  <c r="AE436" i="2"/>
  <c r="AE321" i="2"/>
  <c r="AE582" i="2"/>
  <c r="AE110" i="2"/>
  <c r="AE242" i="2"/>
  <c r="AE320" i="2"/>
  <c r="AE184" i="2"/>
  <c r="AE35" i="2"/>
  <c r="AE257" i="2"/>
  <c r="AE482" i="2"/>
  <c r="AE271" i="2"/>
  <c r="AE693" i="2"/>
  <c r="AE232" i="2"/>
  <c r="AE520" i="2"/>
  <c r="AE491" i="2"/>
  <c r="AE492" i="2"/>
  <c r="AE63" i="2"/>
  <c r="AE521" i="2"/>
  <c r="AE597" i="2"/>
  <c r="AE631" i="2"/>
  <c r="AE199" i="2"/>
  <c r="AE19" i="2"/>
  <c r="AE231" i="2"/>
  <c r="AE352" i="2"/>
  <c r="AE670" i="2"/>
  <c r="AE360" i="2"/>
  <c r="AE239" i="2"/>
  <c r="AE62" i="2"/>
  <c r="AE202" i="2"/>
  <c r="AE408" i="2"/>
  <c r="AE40" i="2"/>
  <c r="AE523" i="2"/>
  <c r="AE147" i="2"/>
  <c r="AE367" i="2"/>
  <c r="AE284" i="2"/>
  <c r="AE713" i="2"/>
  <c r="AE211" i="2"/>
  <c r="AE261" i="2"/>
  <c r="AE468" i="2"/>
  <c r="AE237" i="2"/>
  <c r="AE120" i="2"/>
  <c r="AE413" i="2"/>
  <c r="AE316" i="2"/>
  <c r="AE164" i="2"/>
  <c r="AE615" i="2"/>
  <c r="AE440" i="2"/>
  <c r="AE108" i="2"/>
  <c r="AE76" i="2"/>
  <c r="AE527" i="2"/>
  <c r="AE267" i="2"/>
  <c r="AE32" i="2"/>
  <c r="AE205" i="2"/>
  <c r="AE398" i="2"/>
  <c r="AE635" i="2"/>
  <c r="AE697" i="2"/>
  <c r="AE700" i="2"/>
  <c r="AE529" i="2"/>
  <c r="AE134" i="2"/>
  <c r="AE428" i="2"/>
  <c r="AE593" i="2"/>
  <c r="AE498" i="2"/>
  <c r="AE651" i="2"/>
  <c r="AE240" i="2"/>
  <c r="AE530" i="2"/>
  <c r="AE429" i="2"/>
  <c r="AE115" i="2"/>
  <c r="AE192" i="2"/>
  <c r="AE281" i="2"/>
  <c r="AE328" i="2"/>
  <c r="AE280" i="2"/>
  <c r="AE532" i="2"/>
  <c r="AE394" i="2"/>
  <c r="AE181" i="2"/>
  <c r="AE683" i="2"/>
  <c r="AE207" i="2"/>
  <c r="AE177" i="2"/>
  <c r="AE306" i="2"/>
  <c r="AE475" i="2"/>
  <c r="AE652" i="2"/>
  <c r="AE500" i="2"/>
  <c r="AE580" i="2"/>
  <c r="AE650" i="2"/>
  <c r="AE544" i="2"/>
  <c r="AE501" i="2"/>
  <c r="AE537" i="2"/>
  <c r="AE454" i="2"/>
  <c r="AE653" i="2"/>
  <c r="AE335" i="2"/>
  <c r="AE644" i="2"/>
  <c r="AE589" i="2"/>
  <c r="AE338" i="2"/>
  <c r="AE388" i="2"/>
  <c r="AE603" i="2"/>
  <c r="AE540" i="2"/>
  <c r="AE688" i="2"/>
  <c r="AE679" i="2"/>
  <c r="AE676" i="2"/>
  <c r="AD420" i="2"/>
  <c r="AD609" i="2"/>
  <c r="AD90" i="2"/>
  <c r="AD297" i="2"/>
  <c r="AD269" i="2"/>
  <c r="AD566" i="2"/>
  <c r="AD658" i="2"/>
  <c r="AD332" i="2"/>
  <c r="AD262" i="2"/>
  <c r="AD480" i="2"/>
  <c r="AD57" i="2"/>
  <c r="AD409" i="2"/>
  <c r="AD222" i="2"/>
  <c r="AD208" i="2"/>
  <c r="AD143" i="2"/>
  <c r="AD279" i="2"/>
  <c r="AD102" i="2"/>
  <c r="AD123" i="2"/>
  <c r="AD372" i="2"/>
  <c r="AD425" i="2"/>
  <c r="AD672" i="2"/>
  <c r="AD229" i="2"/>
  <c r="AD563" i="2"/>
  <c r="AD406" i="2"/>
  <c r="AD12" i="2"/>
  <c r="AD18" i="2"/>
  <c r="AD34" i="2"/>
  <c r="AD15" i="2"/>
  <c r="AD234" i="2"/>
  <c r="AD41" i="2"/>
  <c r="AD315" i="2"/>
  <c r="AD210" i="2"/>
  <c r="AD483" i="2"/>
  <c r="AD45" i="2"/>
  <c r="AD69" i="2"/>
  <c r="AD447" i="2"/>
  <c r="AD169" i="2"/>
  <c r="AD438" i="2"/>
  <c r="AD326" i="2"/>
  <c r="AD704" i="2"/>
  <c r="AD435" i="2"/>
  <c r="AD86" i="2"/>
  <c r="AD330" i="2"/>
  <c r="AD465" i="2"/>
  <c r="AD386" i="2"/>
  <c r="AD487" i="2"/>
  <c r="AD121" i="2"/>
  <c r="AD59" i="2"/>
  <c r="AD241" i="2"/>
  <c r="AD384" i="2"/>
  <c r="AD14" i="2"/>
  <c r="AD94" i="2"/>
  <c r="AD359" i="2"/>
  <c r="AD83" i="2"/>
  <c r="AD23" i="2"/>
  <c r="AD291" i="2"/>
  <c r="AD442" i="2"/>
  <c r="AD256" i="2"/>
  <c r="AD29" i="2"/>
  <c r="AD450" i="2"/>
  <c r="AD289" i="2"/>
  <c r="AD51" i="2"/>
  <c r="AD43" i="2"/>
  <c r="AD549" i="2"/>
  <c r="AD441" i="2"/>
  <c r="AD571" i="2"/>
  <c r="AD93" i="2"/>
  <c r="AD380" i="2"/>
  <c r="AD545" i="2"/>
  <c r="AD357" i="2"/>
  <c r="AD721" i="2"/>
  <c r="AD136" i="2"/>
  <c r="AD395" i="2"/>
  <c r="AD159" i="2"/>
  <c r="AD304" i="2"/>
  <c r="AD346" i="2"/>
  <c r="AD39" i="2"/>
  <c r="AD385" i="2"/>
  <c r="AD479" i="2"/>
  <c r="AD139" i="2"/>
  <c r="AD432" i="2"/>
  <c r="AD60" i="2"/>
  <c r="AD434" i="2"/>
  <c r="AD497" i="2"/>
  <c r="AD180" i="2"/>
  <c r="AD117" i="2"/>
  <c r="AD27" i="2"/>
  <c r="AD499" i="2"/>
  <c r="AD363" i="2"/>
  <c r="AD379" i="2"/>
  <c r="AD212" i="2"/>
  <c r="AD698" i="2"/>
  <c r="AD224" i="2"/>
  <c r="AD85" i="2"/>
  <c r="AD160" i="2"/>
  <c r="AD598" i="2"/>
  <c r="AD477" i="2"/>
  <c r="AD568" i="2"/>
  <c r="AD555" i="2"/>
  <c r="AD75" i="2"/>
  <c r="AD214" i="2"/>
  <c r="AD37" i="2"/>
  <c r="AD725" i="2"/>
  <c r="AD9" i="2"/>
  <c r="AD176" i="2"/>
  <c r="AD605" i="2"/>
  <c r="AD165" i="2"/>
  <c r="AD341" i="2"/>
  <c r="AD11" i="2"/>
  <c r="AD574" i="2"/>
  <c r="AD627" i="2"/>
  <c r="AD577" i="2"/>
  <c r="AD140" i="2"/>
  <c r="AD489" i="2"/>
  <c r="AD691" i="2"/>
  <c r="AD185" i="2"/>
  <c r="AD190" i="2"/>
  <c r="AD453" i="2"/>
  <c r="AD690" i="2"/>
  <c r="AD111" i="2"/>
  <c r="AD172" i="2"/>
  <c r="AD95" i="2"/>
  <c r="AD28" i="2"/>
  <c r="AD424" i="2"/>
  <c r="AD252" i="2"/>
  <c r="AD334" i="2"/>
  <c r="AD266" i="2"/>
  <c r="AD318" i="2"/>
  <c r="AD84" i="2"/>
  <c r="AD166" i="2"/>
  <c r="AD629" i="2"/>
  <c r="AD657" i="2"/>
  <c r="AD578" i="2"/>
  <c r="AD196" i="2"/>
  <c r="AD21" i="2"/>
  <c r="AD611" i="2"/>
  <c r="AD616" i="2"/>
  <c r="AD715" i="2"/>
  <c r="AD8" i="2"/>
  <c r="AD505" i="2"/>
  <c r="AD67" i="2"/>
  <c r="AD496" i="2"/>
  <c r="AD126" i="2"/>
  <c r="AD162" i="2"/>
  <c r="AD149" i="2"/>
  <c r="AD98" i="2"/>
  <c r="AD347" i="2"/>
  <c r="AD474" i="2"/>
  <c r="AD287" i="2"/>
  <c r="AD78" i="2"/>
  <c r="AD646" i="2"/>
  <c r="AD322" i="2"/>
  <c r="AD463" i="2"/>
  <c r="AD643" i="2"/>
  <c r="AD167" i="2"/>
  <c r="AD392" i="2"/>
  <c r="AD156" i="2"/>
  <c r="AD583" i="2"/>
  <c r="AD708" i="2"/>
  <c r="AD25" i="2"/>
  <c r="AD329" i="2"/>
  <c r="AD3" i="2"/>
  <c r="AD607" i="2"/>
  <c r="AD397" i="2"/>
  <c r="AD622" i="2"/>
  <c r="AD445" i="2"/>
  <c r="AD17" i="2"/>
  <c r="AD573" i="2"/>
  <c r="AD70" i="2"/>
  <c r="AD623" i="2"/>
  <c r="AD636" i="2"/>
  <c r="AD470" i="2"/>
  <c r="AD695" i="2"/>
  <c r="AD449" i="2"/>
  <c r="AD350" i="2"/>
  <c r="AD56" i="2"/>
  <c r="AD345" i="2"/>
  <c r="AD38" i="2"/>
  <c r="AD77" i="2"/>
  <c r="AD103" i="2"/>
  <c r="AD22" i="2"/>
  <c r="AD290" i="2"/>
  <c r="AD469" i="2"/>
  <c r="AD141" i="2"/>
  <c r="AD298" i="2"/>
  <c r="AD510" i="2"/>
  <c r="AD206" i="2"/>
  <c r="AD617" i="2"/>
  <c r="AD444" i="2"/>
  <c r="AD48" i="2"/>
  <c r="AD142" i="2"/>
  <c r="AD689" i="2"/>
  <c r="AD46" i="2"/>
  <c r="AD127" i="2"/>
  <c r="AD178" i="2"/>
  <c r="AD473" i="2"/>
  <c r="AD128" i="2"/>
  <c r="AD512" i="2"/>
  <c r="AD138" i="2"/>
  <c r="AD649" i="2"/>
  <c r="AD716" i="2"/>
  <c r="AD4" i="2"/>
  <c r="AD659" i="2"/>
  <c r="AD89" i="2"/>
  <c r="AD712" i="2"/>
  <c r="AD513" i="2"/>
  <c r="AD81" i="2"/>
  <c r="AD600" i="2"/>
  <c r="AD65" i="2"/>
  <c r="AD218" i="2"/>
  <c r="AD648" i="2"/>
  <c r="AD681" i="2"/>
  <c r="AD113" i="2"/>
  <c r="AD157" i="2"/>
  <c r="AD155" i="2"/>
  <c r="AD602" i="2"/>
  <c r="AD285" i="2"/>
  <c r="AD427" i="2"/>
  <c r="AD92" i="2"/>
  <c r="AD189" i="2"/>
  <c r="AD96" i="2"/>
  <c r="AD368" i="2"/>
  <c r="AD312" i="2"/>
  <c r="AD124" i="2"/>
  <c r="AD515" i="2"/>
  <c r="AD682" i="2"/>
  <c r="AD495" i="2"/>
  <c r="AD703" i="2"/>
  <c r="AD403" i="2"/>
  <c r="AD423" i="2"/>
  <c r="AD436" i="2"/>
  <c r="AD321" i="2"/>
  <c r="AD582" i="2"/>
  <c r="AD110" i="2"/>
  <c r="AD242" i="2"/>
  <c r="AD517" i="2"/>
  <c r="AD320" i="2"/>
  <c r="AD184" i="2"/>
  <c r="AD175" i="2"/>
  <c r="AD601" i="2"/>
  <c r="AD584" i="2"/>
  <c r="AD457" i="2"/>
  <c r="AD271" i="2"/>
  <c r="AD693" i="2"/>
  <c r="AD491" i="2"/>
  <c r="AD276" i="2"/>
  <c r="AD492" i="2"/>
  <c r="AD63" i="2"/>
  <c r="AD521" i="2"/>
  <c r="AD597" i="2"/>
  <c r="AD631" i="2"/>
  <c r="AD443" i="2"/>
  <c r="AD231" i="2"/>
  <c r="AD352" i="2"/>
  <c r="AD670" i="2"/>
  <c r="AD360" i="2"/>
  <c r="AD239" i="2"/>
  <c r="AD62" i="2"/>
  <c r="AD202" i="2"/>
  <c r="AD40" i="2"/>
  <c r="AD523" i="2"/>
  <c r="AD147" i="2"/>
  <c r="AD367" i="2"/>
  <c r="AD547" i="2"/>
  <c r="AD723" i="2"/>
  <c r="AD484" i="2"/>
  <c r="AD243" i="2"/>
  <c r="AD211" i="2"/>
  <c r="AD433" i="2"/>
  <c r="AD524" i="2"/>
  <c r="AD261" i="2"/>
  <c r="AD468" i="2"/>
  <c r="AD237" i="2"/>
  <c r="AD120" i="2"/>
  <c r="AD525" i="2"/>
  <c r="AD248" i="2"/>
  <c r="AD316" i="2"/>
  <c r="AD615" i="2"/>
  <c r="AD108" i="2"/>
  <c r="AD236" i="2"/>
  <c r="AD76" i="2"/>
  <c r="AD527" i="2"/>
  <c r="AD267" i="2"/>
  <c r="AD398" i="2"/>
  <c r="AD213" i="2"/>
  <c r="AD635" i="2"/>
  <c r="AD697" i="2"/>
  <c r="AD466" i="2"/>
  <c r="AD301" i="2"/>
  <c r="AD50" i="2"/>
  <c r="AD608" i="2"/>
  <c r="AD700" i="2"/>
  <c r="AD529" i="2"/>
  <c r="AD134" i="2"/>
  <c r="AD100" i="2"/>
  <c r="AD498" i="2"/>
  <c r="AD651" i="2"/>
  <c r="AD530" i="2"/>
  <c r="AD247" i="2"/>
  <c r="AD429" i="2"/>
  <c r="AD115" i="2"/>
  <c r="AD192" i="2"/>
  <c r="AD281" i="2"/>
  <c r="AD328" i="2"/>
  <c r="AD726" i="2"/>
  <c r="AD283" i="2"/>
  <c r="AD655" i="2"/>
  <c r="AD280" i="2"/>
  <c r="AD532" i="2"/>
  <c r="AD181" i="2"/>
  <c r="AD302" i="2"/>
  <c r="AD353" i="2"/>
  <c r="AD683" i="2"/>
  <c r="AD207" i="2"/>
  <c r="AD177" i="2"/>
  <c r="AD306" i="2"/>
  <c r="AD152" i="2"/>
  <c r="AD475" i="2"/>
  <c r="AD652" i="2"/>
  <c r="AD500" i="2"/>
  <c r="AD535" i="2"/>
  <c r="AD536" i="2"/>
  <c r="AD588" i="2"/>
  <c r="AD650" i="2"/>
  <c r="AD544" i="2"/>
  <c r="AD501" i="2"/>
  <c r="AD537" i="2"/>
  <c r="AD488" i="2"/>
  <c r="AD701" i="2"/>
  <c r="AD653" i="2"/>
  <c r="AD644" i="2"/>
  <c r="AD589" i="2"/>
  <c r="AD338" i="2"/>
  <c r="AD388" i="2"/>
  <c r="AD411" i="2"/>
  <c r="AD603" i="2"/>
  <c r="AD540" i="2"/>
  <c r="AD688" i="2"/>
  <c r="AD679" i="2"/>
  <c r="AD676" i="2"/>
  <c r="AD686" i="2"/>
  <c r="AC420" i="2"/>
  <c r="AC609" i="2"/>
  <c r="AC90" i="2"/>
  <c r="AC269" i="2"/>
  <c r="AC566" i="2"/>
  <c r="AC658" i="2"/>
  <c r="AC678" i="2"/>
  <c r="AC260" i="2"/>
  <c r="AC119" i="2"/>
  <c r="AC591" i="2"/>
  <c r="AC332" i="2"/>
  <c r="AC262" i="2"/>
  <c r="AC480" i="2"/>
  <c r="AC57" i="2"/>
  <c r="AC222" i="2"/>
  <c r="AC208" i="2"/>
  <c r="AC143" i="2"/>
  <c r="AC706" i="2"/>
  <c r="AC279" i="2"/>
  <c r="AC102" i="2"/>
  <c r="AC123" i="2"/>
  <c r="AC372" i="2"/>
  <c r="AC419" i="2"/>
  <c r="AC216" i="2"/>
  <c r="AC204" i="2"/>
  <c r="AC425" i="2"/>
  <c r="AC672" i="2"/>
  <c r="AC91" i="2"/>
  <c r="AC490" i="2"/>
  <c r="AC258" i="2"/>
  <c r="AC229" i="2"/>
  <c r="AC563" i="2"/>
  <c r="AC406" i="2"/>
  <c r="AC12" i="2"/>
  <c r="AC137" i="2"/>
  <c r="AC18" i="2"/>
  <c r="AC34" i="2"/>
  <c r="AC376" i="2"/>
  <c r="AC15" i="2"/>
  <c r="AC234" i="2"/>
  <c r="AC41" i="2"/>
  <c r="AC315" i="2"/>
  <c r="AC483" i="2"/>
  <c r="AC374" i="2"/>
  <c r="AC45" i="2"/>
  <c r="AC472" i="2"/>
  <c r="AC69" i="2"/>
  <c r="AC447" i="2"/>
  <c r="AC169" i="2"/>
  <c r="AC438" i="2"/>
  <c r="AC326" i="2"/>
  <c r="AC494" i="2"/>
  <c r="AC170" i="2"/>
  <c r="AC452" i="2"/>
  <c r="AC551" i="2"/>
  <c r="AC704" i="2"/>
  <c r="AC435" i="2"/>
  <c r="AC86" i="2"/>
  <c r="AC330" i="2"/>
  <c r="AC386" i="2"/>
  <c r="AC487" i="2"/>
  <c r="AC121" i="2"/>
  <c r="AC59" i="2"/>
  <c r="AC109" i="2"/>
  <c r="AC241" i="2"/>
  <c r="AC384" i="2"/>
  <c r="AC14" i="2"/>
  <c r="AC94" i="2"/>
  <c r="AC359" i="2"/>
  <c r="AC83" i="2"/>
  <c r="AC23" i="2"/>
  <c r="AC624" i="2"/>
  <c r="AC604" i="2"/>
  <c r="AC291" i="2"/>
  <c r="AC29" i="2"/>
  <c r="AC251" i="2"/>
  <c r="AC174" i="2"/>
  <c r="AC313" i="2"/>
  <c r="AC354" i="2"/>
  <c r="AC634" i="2"/>
  <c r="AC503" i="2"/>
  <c r="AC289" i="2"/>
  <c r="AC585" i="2"/>
  <c r="AC51" i="2"/>
  <c r="AC43" i="2"/>
  <c r="AC333" i="2"/>
  <c r="AC106" i="2"/>
  <c r="AC144" i="2"/>
  <c r="AC310" i="2"/>
  <c r="AC549" i="2"/>
  <c r="AC441" i="2"/>
  <c r="AC571" i="2"/>
  <c r="AC93" i="2"/>
  <c r="AC380" i="2"/>
  <c r="AC104" i="2"/>
  <c r="AC451" i="2"/>
  <c r="AC244" i="2"/>
  <c r="AC171" i="2"/>
  <c r="AC545" i="2"/>
  <c r="AC357" i="2"/>
  <c r="AC721" i="2"/>
  <c r="AC136" i="2"/>
  <c r="AC395" i="2"/>
  <c r="AC159" i="2"/>
  <c r="AC346" i="2"/>
  <c r="AC39" i="2"/>
  <c r="AC348" i="2"/>
  <c r="AC10" i="2"/>
  <c r="AC387" i="2"/>
  <c r="AC385" i="2"/>
  <c r="AC479" i="2"/>
  <c r="AC139" i="2"/>
  <c r="AC432" i="2"/>
  <c r="AC60" i="2"/>
  <c r="AC188" i="2"/>
  <c r="AC52" i="2"/>
  <c r="AC410" i="2"/>
  <c r="AC434" i="2"/>
  <c r="AC497" i="2"/>
  <c r="AC180" i="2"/>
  <c r="AC97" i="2"/>
  <c r="AC625" i="2"/>
  <c r="AC27" i="2"/>
  <c r="AC464" i="2"/>
  <c r="AC499" i="2"/>
  <c r="AC363" i="2"/>
  <c r="AC379" i="2"/>
  <c r="AC212" i="2"/>
  <c r="AC698" i="2"/>
  <c r="AC224" i="2"/>
  <c r="AC85" i="2"/>
  <c r="AC557" i="2"/>
  <c r="AC598" i="2"/>
  <c r="AC309" i="2"/>
  <c r="AC552" i="2"/>
  <c r="AC477" i="2"/>
  <c r="AC568" i="2"/>
  <c r="AC555" i="2"/>
  <c r="AC75" i="2"/>
  <c r="AC214" i="2"/>
  <c r="AC37" i="2"/>
  <c r="AC132" i="2"/>
  <c r="AC404" i="2"/>
  <c r="AC215" i="2"/>
  <c r="AC340" i="2"/>
  <c r="AC621" i="2"/>
  <c r="AC725" i="2"/>
  <c r="AC176" i="2"/>
  <c r="AC605" i="2"/>
  <c r="AC662" i="2"/>
  <c r="AC362" i="2"/>
  <c r="AC42" i="2"/>
  <c r="AC439" i="2"/>
  <c r="AC300" i="2"/>
  <c r="AC165" i="2"/>
  <c r="AC146" i="2"/>
  <c r="AC341" i="2"/>
  <c r="AC574" i="2"/>
  <c r="AC613" i="2"/>
  <c r="AC235" i="2"/>
  <c r="AC378" i="2"/>
  <c r="AC99" i="2"/>
  <c r="AC627" i="2"/>
  <c r="AC577" i="2"/>
  <c r="AC140" i="2"/>
  <c r="AC489" i="2"/>
  <c r="AC705" i="2"/>
  <c r="AC504" i="2"/>
  <c r="AC270" i="2"/>
  <c r="AC446" i="2"/>
  <c r="AC203" i="2"/>
  <c r="AC183" i="2"/>
  <c r="AC691" i="2"/>
  <c r="AC185" i="2"/>
  <c r="AC190" i="2"/>
  <c r="AC111" i="2"/>
  <c r="AC356" i="2"/>
  <c r="AC707" i="2"/>
  <c r="AC666" i="2"/>
  <c r="AC172" i="2"/>
  <c r="AC95" i="2"/>
  <c r="AC431" i="2"/>
  <c r="AC28" i="2"/>
  <c r="AC424" i="2"/>
  <c r="AC415" i="2"/>
  <c r="AC252" i="2"/>
  <c r="AC612" i="2"/>
  <c r="AC334" i="2"/>
  <c r="AC266" i="2"/>
  <c r="AC318" i="2"/>
  <c r="AC84" i="2"/>
  <c r="AC166" i="2"/>
  <c r="AC629" i="2"/>
  <c r="AC576" i="2"/>
  <c r="AC82" i="2"/>
  <c r="AC471" i="2"/>
  <c r="AC618" i="2"/>
  <c r="AC657" i="2"/>
  <c r="AC578" i="2"/>
  <c r="AC196" i="2"/>
  <c r="AC674" i="2"/>
  <c r="AC611" i="2"/>
  <c r="AC288" i="2"/>
  <c r="AC305" i="2"/>
  <c r="AC402" i="2"/>
  <c r="AC714" i="2"/>
  <c r="AC616" i="2"/>
  <c r="AC715" i="2"/>
  <c r="AC8" i="2"/>
  <c r="AC67" i="2"/>
  <c r="AC317" i="2"/>
  <c r="AC506" i="2"/>
  <c r="AC226" i="2"/>
  <c r="AC587" i="2"/>
  <c r="AC496" i="2"/>
  <c r="AC162" i="2"/>
  <c r="AC149" i="2"/>
  <c r="AC98" i="2"/>
  <c r="AC719" i="2"/>
  <c r="AC292" i="2"/>
  <c r="AC273" i="2"/>
  <c r="AC474" i="2"/>
  <c r="AC287" i="2"/>
  <c r="AC508" i="2"/>
  <c r="AC238" i="2"/>
  <c r="AC74" i="2"/>
  <c r="AC638" i="2"/>
  <c r="AC78" i="2"/>
  <c r="AC154" i="2"/>
  <c r="AC694" i="2"/>
  <c r="AC646" i="2"/>
  <c r="AC322" i="2"/>
  <c r="AC463" i="2"/>
  <c r="AC643" i="2"/>
  <c r="AC167" i="2"/>
  <c r="AC392" i="2"/>
  <c r="AC156" i="2"/>
  <c r="AC198" i="2"/>
  <c r="AC193" i="2"/>
  <c r="AC583" i="2"/>
  <c r="AC722" i="2"/>
  <c r="AC708" i="2"/>
  <c r="AC25" i="2"/>
  <c r="AC101" i="2"/>
  <c r="AC575" i="2"/>
  <c r="AC329" i="2"/>
  <c r="AC3" i="2"/>
  <c r="AC71" i="2"/>
  <c r="AC80" i="2"/>
  <c r="AC481" i="2"/>
  <c r="AC53" i="2"/>
  <c r="AC607" i="2"/>
  <c r="AC397" i="2"/>
  <c r="AC622" i="2"/>
  <c r="AC445" i="2"/>
  <c r="AC17" i="2"/>
  <c r="AC560" i="2"/>
  <c r="AC70" i="2"/>
  <c r="AC158" i="2"/>
  <c r="AC151" i="2"/>
  <c r="AC145" i="2"/>
  <c r="AC623" i="2"/>
  <c r="AC470" i="2"/>
  <c r="AC695" i="2"/>
  <c r="AC227" i="2"/>
  <c r="AC449" i="2"/>
  <c r="AC509" i="2"/>
  <c r="AC182" i="2"/>
  <c r="AC421" i="2"/>
  <c r="AC168" i="2"/>
  <c r="AC38" i="2"/>
  <c r="AC660" i="2"/>
  <c r="AC619" i="2"/>
  <c r="AC77" i="2"/>
  <c r="AC405" i="2"/>
  <c r="AC245" i="2"/>
  <c r="AC295" i="2"/>
  <c r="AC103" i="2"/>
  <c r="AC22" i="2"/>
  <c r="AC469" i="2"/>
  <c r="AC298" i="2"/>
  <c r="AC510" i="2"/>
  <c r="AC400" i="2"/>
  <c r="AC206" i="2"/>
  <c r="AC460" i="2"/>
  <c r="AC461" i="2"/>
  <c r="AC617" i="2"/>
  <c r="AC444" i="2"/>
  <c r="AC122" i="2"/>
  <c r="AC48" i="2"/>
  <c r="AC142" i="2"/>
  <c r="AC689" i="2"/>
  <c r="AC377" i="2"/>
  <c r="AC511" i="2"/>
  <c r="AC46" i="2"/>
  <c r="AC127" i="2"/>
  <c r="AC178" i="2"/>
  <c r="AC128" i="2"/>
  <c r="AC543" i="2"/>
  <c r="AC219" i="2"/>
  <c r="AC16" i="2"/>
  <c r="AC630" i="2"/>
  <c r="AC558" i="2"/>
  <c r="AC512" i="2"/>
  <c r="AC553" i="2"/>
  <c r="AC138" i="2"/>
  <c r="AC649" i="2"/>
  <c r="AC716" i="2"/>
  <c r="AC4" i="2"/>
  <c r="AC659" i="2"/>
  <c r="AC437" i="2"/>
  <c r="AC556" i="2"/>
  <c r="AC430" i="2"/>
  <c r="AC89" i="2"/>
  <c r="AC513" i="2"/>
  <c r="AC186" i="2"/>
  <c r="AC233" i="2"/>
  <c r="AC228" i="2"/>
  <c r="AC414" i="2"/>
  <c r="AC669" i="2"/>
  <c r="AC81" i="2"/>
  <c r="AC600" i="2"/>
  <c r="AC369" i="2"/>
  <c r="AC65" i="2"/>
  <c r="AC648" i="2"/>
  <c r="AC681" i="2"/>
  <c r="AC113" i="2"/>
  <c r="AC724" i="2"/>
  <c r="AC173" i="2"/>
  <c r="AC116" i="2"/>
  <c r="AC668" i="2"/>
  <c r="AC157" i="2"/>
  <c r="AC155" i="2"/>
  <c r="AC699" i="2"/>
  <c r="AC602" i="2"/>
  <c r="AC375" i="2"/>
  <c r="AC366" i="2"/>
  <c r="AC285" i="2"/>
  <c r="AC427" i="2"/>
  <c r="AC92" i="2"/>
  <c r="AC96" i="2"/>
  <c r="AC368" i="2"/>
  <c r="AC312" i="2"/>
  <c r="AC124" i="2"/>
  <c r="AC656" i="2"/>
  <c r="AC254" i="2"/>
  <c r="AC515" i="2"/>
  <c r="AC682" i="2"/>
  <c r="AC275" i="2"/>
  <c r="AC703" i="2"/>
  <c r="AC403" i="2"/>
  <c r="AC423" i="2"/>
  <c r="AC319" i="2"/>
  <c r="AC436" i="2"/>
  <c r="AC314" i="2"/>
  <c r="AC579" i="2"/>
  <c r="AC321" i="2"/>
  <c r="AC582" i="2"/>
  <c r="AC110" i="2"/>
  <c r="AC516" i="2"/>
  <c r="AC242" i="2"/>
  <c r="AC517" i="2"/>
  <c r="AC518" i="2"/>
  <c r="AC696" i="2"/>
  <c r="AC620" i="2"/>
  <c r="AC320" i="2"/>
  <c r="AC184" i="2"/>
  <c r="AC457" i="2"/>
  <c r="AC594" i="2"/>
  <c r="AC519" i="2"/>
  <c r="AC482" i="2"/>
  <c r="AC24" i="2"/>
  <c r="AC271" i="2"/>
  <c r="AC693" i="2"/>
  <c r="AC232" i="2"/>
  <c r="AC520" i="2"/>
  <c r="AC491" i="2"/>
  <c r="AC548" i="2"/>
  <c r="AC492" i="2"/>
  <c r="AC416" i="2"/>
  <c r="AC63" i="2"/>
  <c r="AC268" i="2"/>
  <c r="AC521" i="2"/>
  <c r="AC597" i="2"/>
  <c r="AC631" i="2"/>
  <c r="AC443" i="2"/>
  <c r="AC47" i="2"/>
  <c r="AC274" i="2"/>
  <c r="AC13" i="2"/>
  <c r="AC467" i="2"/>
  <c r="AC561" i="2"/>
  <c r="AC105" i="2"/>
  <c r="AC220" i="2"/>
  <c r="AC231" i="2"/>
  <c r="AC647" i="2"/>
  <c r="AC352" i="2"/>
  <c r="AC249" i="2"/>
  <c r="AC670" i="2"/>
  <c r="AC554" i="2"/>
  <c r="AC223" i="2"/>
  <c r="AC360" i="2"/>
  <c r="AC239" i="2"/>
  <c r="AC62" i="2"/>
  <c r="AC202" i="2"/>
  <c r="AC522" i="2"/>
  <c r="AC263" i="2"/>
  <c r="AC191" i="2"/>
  <c r="AC294" i="2"/>
  <c r="AC408" i="2"/>
  <c r="AC40" i="2"/>
  <c r="AC523" i="2"/>
  <c r="AC147" i="2"/>
  <c r="AC367" i="2"/>
  <c r="AC547" i="2"/>
  <c r="AC723" i="2"/>
  <c r="AC484" i="2"/>
  <c r="AC243" i="2"/>
  <c r="AC628" i="2"/>
  <c r="AC284" i="2"/>
  <c r="AC702" i="2"/>
  <c r="AC713" i="2"/>
  <c r="AC211" i="2"/>
  <c r="AC433" i="2"/>
  <c r="AC665" i="2"/>
  <c r="AC524" i="2"/>
  <c r="AC261" i="2"/>
  <c r="AC468" i="2"/>
  <c r="AC201" i="2"/>
  <c r="AC407" i="2"/>
  <c r="AC478" i="2"/>
  <c r="AC237" i="2"/>
  <c r="AC120" i="2"/>
  <c r="AC525" i="2"/>
  <c r="AC248" i="2"/>
  <c r="AC526" i="2"/>
  <c r="AC692" i="2"/>
  <c r="AC413" i="2"/>
  <c r="AC316" i="2"/>
  <c r="AC596" i="2"/>
  <c r="AC164" i="2"/>
  <c r="AC615" i="2"/>
  <c r="AC440" i="2"/>
  <c r="AC108" i="2"/>
  <c r="AC236" i="2"/>
  <c r="AC76" i="2"/>
  <c r="AC527" i="2"/>
  <c r="AC675" i="2"/>
  <c r="AC58" i="2"/>
  <c r="AC267" i="2"/>
  <c r="AC205" i="2"/>
  <c r="AC382" i="2"/>
  <c r="AC398" i="2"/>
  <c r="AC213" i="2"/>
  <c r="AC663" i="2"/>
  <c r="AC418" i="2"/>
  <c r="AC272" i="2"/>
  <c r="AC635" i="2"/>
  <c r="AC697" i="2"/>
  <c r="AC466" i="2"/>
  <c r="AC301" i="2"/>
  <c r="AC50" i="2"/>
  <c r="AC608" i="2"/>
  <c r="AC700" i="2"/>
  <c r="AC114" i="2"/>
  <c r="AC632" i="2"/>
  <c r="AC529" i="2"/>
  <c r="AC134" i="2"/>
  <c r="AC100" i="2"/>
  <c r="AC246" i="2"/>
  <c r="AC581" i="2"/>
  <c r="AC428" i="2"/>
  <c r="AC593" i="2"/>
  <c r="AC498" i="2"/>
  <c r="AC651" i="2"/>
  <c r="AC530" i="2"/>
  <c r="AC194" i="2"/>
  <c r="AC247" i="2"/>
  <c r="AC429" i="2"/>
  <c r="AC264" i="2"/>
  <c r="AC684" i="2"/>
  <c r="AC115" i="2"/>
  <c r="AC192" i="2"/>
  <c r="AC281" i="2"/>
  <c r="AC328" i="2"/>
  <c r="AC726" i="2"/>
  <c r="AC283" i="2"/>
  <c r="AC565" i="2"/>
  <c r="AC280" i="2"/>
  <c r="AC303" i="2"/>
  <c r="AC532" i="2"/>
  <c r="AC394" i="2"/>
  <c r="AC181" i="2"/>
  <c r="AC200" i="2"/>
  <c r="AC567" i="2"/>
  <c r="AC302" i="2"/>
  <c r="AC353" i="2"/>
  <c r="AC533" i="2"/>
  <c r="AC129" i="2"/>
  <c r="AC683" i="2"/>
  <c r="AC207" i="2"/>
  <c r="AC177" i="2"/>
  <c r="AC306" i="2"/>
  <c r="AC152" i="2"/>
  <c r="AC351" i="2"/>
  <c r="AC640" i="2"/>
  <c r="AC534" i="2"/>
  <c r="AC546" i="2"/>
  <c r="AC592" i="2"/>
  <c r="AC475" i="2"/>
  <c r="AC652" i="2"/>
  <c r="AC500" i="2"/>
  <c r="AC580" i="2"/>
  <c r="AC535" i="2"/>
  <c r="AC536" i="2"/>
  <c r="AC588" i="2"/>
  <c r="AC650" i="2"/>
  <c r="AC677" i="2"/>
  <c r="AC391" i="2"/>
  <c r="AC72" i="2"/>
  <c r="AC673" i="2"/>
  <c r="AC544" i="2"/>
  <c r="AC501" i="2"/>
  <c r="AC537" i="2"/>
  <c r="AC454" i="2"/>
  <c r="AC633" i="2"/>
  <c r="AC701" i="2"/>
  <c r="AC538" i="2"/>
  <c r="AC653" i="2"/>
  <c r="AC637" i="2"/>
  <c r="AC399" i="2"/>
  <c r="AC335" i="2"/>
  <c r="AC644" i="2"/>
  <c r="AC589" i="2"/>
  <c r="AC338" i="2"/>
  <c r="AC388" i="2"/>
  <c r="AC331" i="2"/>
  <c r="AC411" i="2"/>
  <c r="AC595" i="2"/>
  <c r="AC603" i="2"/>
  <c r="AC539" i="2"/>
  <c r="AC308" i="2"/>
  <c r="AC296" i="2"/>
  <c r="AC720" i="2"/>
  <c r="AC540" i="2"/>
  <c r="AC688" i="2"/>
  <c r="AC679" i="2"/>
  <c r="AC676" i="2"/>
  <c r="AC686" i="2"/>
  <c r="U420" i="2"/>
  <c r="U609" i="2"/>
  <c r="U709" i="2"/>
  <c r="U90" i="2"/>
  <c r="U297" i="2"/>
  <c r="U269" i="2"/>
  <c r="U566" i="2"/>
  <c r="U658" i="2"/>
  <c r="U678" i="2"/>
  <c r="U260" i="2"/>
  <c r="U119" i="2"/>
  <c r="U591" i="2"/>
  <c r="U332" i="2"/>
  <c r="U262" i="2"/>
  <c r="U480" i="2"/>
  <c r="U57" i="2"/>
  <c r="U409" i="2"/>
  <c r="U222" i="2"/>
  <c r="U208" i="2"/>
  <c r="U143" i="2"/>
  <c r="U5" i="2"/>
  <c r="U706" i="2"/>
  <c r="U279" i="2"/>
  <c r="U102" i="2"/>
  <c r="U123" i="2"/>
  <c r="U349" i="2"/>
  <c r="U372" i="2"/>
  <c r="U419" i="2"/>
  <c r="U216" i="2"/>
  <c r="U204" i="2"/>
  <c r="U425" i="2"/>
  <c r="U672" i="2"/>
  <c r="U91" i="2"/>
  <c r="U55" i="2"/>
  <c r="U490" i="2"/>
  <c r="U258" i="2"/>
  <c r="U710" i="2"/>
  <c r="U73" i="2"/>
  <c r="U229" i="2"/>
  <c r="U562" i="2"/>
  <c r="U502" i="2"/>
  <c r="U563" i="2"/>
  <c r="U406" i="2"/>
  <c r="U12" i="2"/>
  <c r="U137" i="2"/>
  <c r="U18" i="2"/>
  <c r="U34" i="2"/>
  <c r="U376" i="2"/>
  <c r="U371" i="2"/>
  <c r="U15" i="2"/>
  <c r="U234" i="2"/>
  <c r="U41" i="2"/>
  <c r="U401" i="2"/>
  <c r="U315" i="2"/>
  <c r="U210" i="2"/>
  <c r="U483" i="2"/>
  <c r="U374" i="2"/>
  <c r="U45" i="2"/>
  <c r="U472" i="2"/>
  <c r="U569" i="2"/>
  <c r="U69" i="2"/>
  <c r="U447" i="2"/>
  <c r="U169" i="2"/>
  <c r="U125" i="2"/>
  <c r="U307" i="2"/>
  <c r="U438" i="2"/>
  <c r="U326" i="2"/>
  <c r="U150" i="2"/>
  <c r="U494" i="2"/>
  <c r="U170" i="2"/>
  <c r="U452" i="2"/>
  <c r="U551" i="2"/>
  <c r="U704" i="2"/>
  <c r="U435" i="2"/>
  <c r="U86" i="2"/>
  <c r="U330" i="2"/>
  <c r="U465" i="2"/>
  <c r="U626" i="2"/>
  <c r="U386" i="2"/>
  <c r="U487" i="2"/>
  <c r="U209" i="2"/>
  <c r="U121" i="2"/>
  <c r="U59" i="2"/>
  <c r="U109" i="2"/>
  <c r="U241" i="2"/>
  <c r="U112" i="2"/>
  <c r="U384" i="2"/>
  <c r="U14" i="2"/>
  <c r="U94" i="2"/>
  <c r="U359" i="2"/>
  <c r="U381" i="2"/>
  <c r="U83" i="2"/>
  <c r="U680" i="2"/>
  <c r="U23" i="2"/>
  <c r="U624" i="2"/>
  <c r="U604" i="2"/>
  <c r="U291" i="2"/>
  <c r="U442" i="2"/>
  <c r="U671" i="2"/>
  <c r="U256" i="2"/>
  <c r="U29" i="2"/>
  <c r="U396" i="2"/>
  <c r="U251" i="2"/>
  <c r="U174" i="2"/>
  <c r="U313" i="2"/>
  <c r="U354" i="2"/>
  <c r="U634" i="2"/>
  <c r="U503" i="2"/>
  <c r="U642" i="2"/>
  <c r="U450" i="2"/>
  <c r="U570" i="2"/>
  <c r="U44" i="2"/>
  <c r="U289" i="2"/>
  <c r="U585" i="2"/>
  <c r="U51" i="2"/>
  <c r="U43" i="2"/>
  <c r="U333" i="2"/>
  <c r="U106" i="2"/>
  <c r="U144" i="2"/>
  <c r="U310" i="2"/>
  <c r="U161" i="2"/>
  <c r="U549" i="2"/>
  <c r="U225" i="2"/>
  <c r="U441" i="2"/>
  <c r="U571" i="2"/>
  <c r="U93" i="2"/>
  <c r="U380" i="2"/>
  <c r="U104" i="2"/>
  <c r="U451" i="2"/>
  <c r="U244" i="2"/>
  <c r="U171" i="2"/>
  <c r="U545" i="2"/>
  <c r="U357" i="2"/>
  <c r="U721" i="2"/>
  <c r="U136" i="2"/>
  <c r="U395" i="2"/>
  <c r="U159" i="2"/>
  <c r="U304" i="2"/>
  <c r="U346" i="2"/>
  <c r="U39" i="2"/>
  <c r="U348" i="2"/>
  <c r="U10" i="2"/>
  <c r="U66" i="2"/>
  <c r="U387" i="2"/>
  <c r="U336" i="2"/>
  <c r="U385" i="2"/>
  <c r="U479" i="2"/>
  <c r="U30" i="2"/>
  <c r="U139" i="2"/>
  <c r="U432" i="2"/>
  <c r="U60" i="2"/>
  <c r="U541" i="2"/>
  <c r="U188" i="2"/>
  <c r="U52" i="2"/>
  <c r="U717" i="2"/>
  <c r="U410" i="2"/>
  <c r="U265" i="2"/>
  <c r="U434" i="2"/>
  <c r="U485" i="2"/>
  <c r="U497" i="2"/>
  <c r="U180" i="2"/>
  <c r="U117" i="2"/>
  <c r="U361" i="2"/>
  <c r="U97" i="2"/>
  <c r="U456" i="2"/>
  <c r="U625" i="2"/>
  <c r="U27" i="2"/>
  <c r="U464" i="2"/>
  <c r="U499" i="2"/>
  <c r="U363" i="2"/>
  <c r="U379" i="2"/>
  <c r="U212" i="2"/>
  <c r="U698" i="2"/>
  <c r="U224" i="2"/>
  <c r="U85" i="2"/>
  <c r="U160" i="2"/>
  <c r="U557" i="2"/>
  <c r="U598" i="2"/>
  <c r="U309" i="2"/>
  <c r="U552" i="2"/>
  <c r="U477" i="2"/>
  <c r="U568" i="2"/>
  <c r="U555" i="2"/>
  <c r="U75" i="2"/>
  <c r="U214" i="2"/>
  <c r="U37" i="2"/>
  <c r="U68" i="2"/>
  <c r="U132" i="2"/>
  <c r="U404" i="2"/>
  <c r="U215" i="2"/>
  <c r="U340" i="2"/>
  <c r="U621" i="2"/>
  <c r="U422" i="2"/>
  <c r="U383" i="2"/>
  <c r="U725" i="2"/>
  <c r="U9" i="2"/>
  <c r="U364" i="2"/>
  <c r="U176" i="2"/>
  <c r="U605" i="2"/>
  <c r="U662" i="2"/>
  <c r="U362" i="2"/>
  <c r="U42" i="2"/>
  <c r="U439" i="2"/>
  <c r="U300" i="2"/>
  <c r="U458" i="2"/>
  <c r="U165" i="2"/>
  <c r="U230" i="2"/>
  <c r="U146" i="2"/>
  <c r="U341" i="2"/>
  <c r="U311" i="2"/>
  <c r="U11" i="2"/>
  <c r="U574" i="2"/>
  <c r="U613" i="2"/>
  <c r="U235" i="2"/>
  <c r="U378" i="2"/>
  <c r="U99" i="2"/>
  <c r="U627" i="2"/>
  <c r="U577" i="2"/>
  <c r="U140" i="2"/>
  <c r="U489" i="2"/>
  <c r="U654" i="2"/>
  <c r="U7" i="2"/>
  <c r="U705" i="2"/>
  <c r="U504" i="2"/>
  <c r="U270" i="2"/>
  <c r="U446" i="2"/>
  <c r="U203" i="2"/>
  <c r="U183" i="2"/>
  <c r="U691" i="2"/>
  <c r="U185" i="2"/>
  <c r="U190" i="2"/>
  <c r="U453" i="2"/>
  <c r="U459" i="2"/>
  <c r="U690" i="2"/>
  <c r="U255" i="2"/>
  <c r="U111" i="2"/>
  <c r="U356" i="2"/>
  <c r="U358" i="2"/>
  <c r="U707" i="2"/>
  <c r="U666" i="2"/>
  <c r="U172" i="2"/>
  <c r="U282" i="2"/>
  <c r="U95" i="2"/>
  <c r="U431" i="2"/>
  <c r="U390" i="2"/>
  <c r="U49" i="2"/>
  <c r="U28" i="2"/>
  <c r="U424" i="2"/>
  <c r="U415" i="2"/>
  <c r="U252" i="2"/>
  <c r="U612" i="2"/>
  <c r="U334" i="2"/>
  <c r="U217" i="2"/>
  <c r="U586" i="2"/>
  <c r="U266" i="2"/>
  <c r="U318" i="2"/>
  <c r="U84" i="2"/>
  <c r="U166" i="2"/>
  <c r="U629" i="2"/>
  <c r="U87" i="2"/>
  <c r="U576" i="2"/>
  <c r="U82" i="2"/>
  <c r="U471" i="2"/>
  <c r="U618" i="2"/>
  <c r="U664" i="2"/>
  <c r="U657" i="2"/>
  <c r="U578" i="2"/>
  <c r="U196" i="2"/>
  <c r="U21" i="2"/>
  <c r="U221" i="2"/>
  <c r="U674" i="2"/>
  <c r="U611" i="2"/>
  <c r="U288" i="2"/>
  <c r="U305" i="2"/>
  <c r="U402" i="2"/>
  <c r="U714" i="2"/>
  <c r="U195" i="2"/>
  <c r="U476" i="2"/>
  <c r="U616" i="2"/>
  <c r="U715" i="2"/>
  <c r="U8" i="2"/>
  <c r="U505" i="2"/>
  <c r="U389" i="2"/>
  <c r="U67" i="2"/>
  <c r="U317" i="2"/>
  <c r="U506" i="2"/>
  <c r="U226" i="2"/>
  <c r="U587" i="2"/>
  <c r="U496" i="2"/>
  <c r="U355" i="2"/>
  <c r="U126" i="2"/>
  <c r="U162" i="2"/>
  <c r="U325" i="2"/>
  <c r="U149" i="2"/>
  <c r="U98" i="2"/>
  <c r="U197" i="2"/>
  <c r="U507" i="2"/>
  <c r="U719" i="2"/>
  <c r="U292" i="2"/>
  <c r="U273" i="2"/>
  <c r="U347" i="2"/>
  <c r="U259" i="2"/>
  <c r="U474" i="2"/>
  <c r="U287" i="2"/>
  <c r="U508" i="2"/>
  <c r="U118" i="2"/>
  <c r="U238" i="2"/>
  <c r="U74" i="2"/>
  <c r="U638" i="2"/>
  <c r="U78" i="2"/>
  <c r="U154" i="2"/>
  <c r="U694" i="2"/>
  <c r="U253" i="2"/>
  <c r="U646" i="2"/>
  <c r="U322" i="2"/>
  <c r="U463" i="2"/>
  <c r="U643" i="2"/>
  <c r="U167" i="2"/>
  <c r="U392" i="2"/>
  <c r="U156" i="2"/>
  <c r="U198" i="2"/>
  <c r="U193" i="2"/>
  <c r="U583" i="2"/>
  <c r="U722" i="2"/>
  <c r="U708" i="2"/>
  <c r="U25" i="2"/>
  <c r="U64" i="2"/>
  <c r="U101" i="2"/>
  <c r="U393" i="2"/>
  <c r="U575" i="2"/>
  <c r="U329" i="2"/>
  <c r="U3" i="2"/>
  <c r="U71" i="2"/>
  <c r="U80" i="2"/>
  <c r="U481" i="2"/>
  <c r="U53" i="2"/>
  <c r="U607" i="2"/>
  <c r="U397" i="2"/>
  <c r="U622" i="2"/>
  <c r="U6" i="2"/>
  <c r="U445" i="2"/>
  <c r="U342" i="2"/>
  <c r="U17" i="2"/>
  <c r="U573" i="2"/>
  <c r="U560" i="2"/>
  <c r="U70" i="2"/>
  <c r="U158" i="2"/>
  <c r="U151" i="2"/>
  <c r="U145" i="2"/>
  <c r="U623" i="2"/>
  <c r="U636" i="2"/>
  <c r="U470" i="2"/>
  <c r="U695" i="2"/>
  <c r="U227" i="2"/>
  <c r="U559" i="2"/>
  <c r="U449" i="2"/>
  <c r="U509" i="2"/>
  <c r="U182" i="2"/>
  <c r="U421" i="2"/>
  <c r="U168" i="2"/>
  <c r="U350" i="2"/>
  <c r="U286" i="2"/>
  <c r="U36" i="2"/>
  <c r="U56" i="2"/>
  <c r="U345" i="2"/>
  <c r="U38" i="2"/>
  <c r="U660" i="2"/>
  <c r="U619" i="2"/>
  <c r="U77" i="2"/>
  <c r="U405" i="2"/>
  <c r="U245" i="2"/>
  <c r="U295" i="2"/>
  <c r="U277" i="2"/>
  <c r="U103" i="2"/>
  <c r="U22" i="2"/>
  <c r="U290" i="2"/>
  <c r="U469" i="2"/>
  <c r="U141" i="2"/>
  <c r="U298" i="2"/>
  <c r="U510" i="2"/>
  <c r="U400" i="2"/>
  <c r="U206" i="2"/>
  <c r="U460" i="2"/>
  <c r="U461" i="2"/>
  <c r="U370" i="2"/>
  <c r="U26" i="2"/>
  <c r="U617" i="2"/>
  <c r="U444" i="2"/>
  <c r="U122" i="2"/>
  <c r="U48" i="2"/>
  <c r="U142" i="2"/>
  <c r="U299" i="2"/>
  <c r="U20" i="2"/>
  <c r="U689" i="2"/>
  <c r="U377" i="2"/>
  <c r="U511" i="2"/>
  <c r="U614" i="2"/>
  <c r="U133" i="2"/>
  <c r="U46" i="2"/>
  <c r="U127" i="2"/>
  <c r="U178" i="2"/>
  <c r="U473" i="2"/>
  <c r="U128" i="2"/>
  <c r="U543" i="2"/>
  <c r="U219" i="2"/>
  <c r="U16" i="2"/>
  <c r="U630" i="2"/>
  <c r="U558" i="2"/>
  <c r="U512" i="2"/>
  <c r="U599" i="2"/>
  <c r="U553" i="2"/>
  <c r="U138" i="2"/>
  <c r="U649" i="2"/>
  <c r="U716" i="2"/>
  <c r="U148" i="2"/>
  <c r="U4" i="2"/>
  <c r="U659" i="2"/>
  <c r="U437" i="2"/>
  <c r="U556" i="2"/>
  <c r="U430" i="2"/>
  <c r="U89" i="2"/>
  <c r="U712" i="2"/>
  <c r="U513" i="2"/>
  <c r="U417" i="2"/>
  <c r="U186" i="2"/>
  <c r="U33" i="2"/>
  <c r="U233" i="2"/>
  <c r="U667" i="2"/>
  <c r="U564" i="2"/>
  <c r="U228" i="2"/>
  <c r="U414" i="2"/>
  <c r="U669" i="2"/>
  <c r="U486" i="2"/>
  <c r="U81" i="2"/>
  <c r="U600" i="2"/>
  <c r="U369" i="2"/>
  <c r="U65" i="2"/>
  <c r="U218" i="2"/>
  <c r="U648" i="2"/>
  <c r="U681" i="2"/>
  <c r="U113" i="2"/>
  <c r="U724" i="2"/>
  <c r="U173" i="2"/>
  <c r="U116" i="2"/>
  <c r="U293" i="2"/>
  <c r="U339" i="2"/>
  <c r="U514" i="2"/>
  <c r="U668" i="2"/>
  <c r="U157" i="2"/>
  <c r="U31" i="2"/>
  <c r="U462" i="2"/>
  <c r="U155" i="2"/>
  <c r="U699" i="2"/>
  <c r="U602" i="2"/>
  <c r="U375" i="2"/>
  <c r="U366" i="2"/>
  <c r="U412" i="2"/>
  <c r="U285" i="2"/>
  <c r="U427" i="2"/>
  <c r="U92" i="2"/>
  <c r="U189" i="2"/>
  <c r="U96" i="2"/>
  <c r="U368" i="2"/>
  <c r="U312" i="2"/>
  <c r="U641" i="2"/>
  <c r="U124" i="2"/>
  <c r="U656" i="2"/>
  <c r="U254" i="2"/>
  <c r="U324" i="2"/>
  <c r="U515" i="2"/>
  <c r="U682" i="2"/>
  <c r="U275" i="2"/>
  <c r="U495" i="2"/>
  <c r="U703" i="2"/>
  <c r="U403" i="2"/>
  <c r="U423" i="2"/>
  <c r="U319" i="2"/>
  <c r="U436" i="2"/>
  <c r="U314" i="2"/>
  <c r="U579" i="2"/>
  <c r="U337" i="2"/>
  <c r="U321" i="2"/>
  <c r="U582" i="2"/>
  <c r="U110" i="2"/>
  <c r="U516" i="2"/>
  <c r="U135" i="2"/>
  <c r="U242" i="2"/>
  <c r="U517" i="2"/>
  <c r="U518" i="2"/>
  <c r="U696" i="2"/>
  <c r="U620" i="2"/>
  <c r="U320" i="2"/>
  <c r="U184" i="2"/>
  <c r="U35" i="2"/>
  <c r="U257" i="2"/>
  <c r="U250" i="2"/>
  <c r="U175" i="2"/>
  <c r="U601" i="2"/>
  <c r="U584" i="2"/>
  <c r="U457" i="2"/>
  <c r="U594" i="2"/>
  <c r="U519" i="2"/>
  <c r="U482" i="2"/>
  <c r="U24" i="2"/>
  <c r="U271" i="2"/>
  <c r="U693" i="2"/>
  <c r="U232" i="2"/>
  <c r="U520" i="2"/>
  <c r="U572" i="2"/>
  <c r="U491" i="2"/>
  <c r="U276" i="2"/>
  <c r="U548" i="2"/>
  <c r="U492" i="2"/>
  <c r="U416" i="2"/>
  <c r="U63" i="2"/>
  <c r="U268" i="2"/>
  <c r="U590" i="2"/>
  <c r="U521" i="2"/>
  <c r="U597" i="2"/>
  <c r="U631" i="2"/>
  <c r="U443" i="2"/>
  <c r="U47" i="2"/>
  <c r="U274" i="2"/>
  <c r="U13" i="2"/>
  <c r="U467" i="2"/>
  <c r="U561" i="2"/>
  <c r="U105" i="2"/>
  <c r="U220" i="2"/>
  <c r="U199" i="2"/>
  <c r="U19" i="2"/>
  <c r="U231" i="2"/>
  <c r="U448" i="2"/>
  <c r="U647" i="2"/>
  <c r="U645" i="2"/>
  <c r="U352" i="2"/>
  <c r="U344" i="2"/>
  <c r="U249" i="2"/>
  <c r="U670" i="2"/>
  <c r="U554" i="2"/>
  <c r="U223" i="2"/>
  <c r="U360" i="2"/>
  <c r="U239" i="2"/>
  <c r="U2" i="2"/>
  <c r="U107" i="2"/>
  <c r="U62" i="2"/>
  <c r="U202" i="2"/>
  <c r="U522" i="2"/>
  <c r="U61" i="2"/>
  <c r="U263" i="2"/>
  <c r="U191" i="2"/>
  <c r="U294" i="2"/>
  <c r="U408" i="2"/>
  <c r="U40" i="2"/>
  <c r="U523" i="2"/>
  <c r="U147" i="2"/>
  <c r="U367" i="2"/>
  <c r="U547" i="2"/>
  <c r="U723" i="2"/>
  <c r="U484" i="2"/>
  <c r="U243" i="2"/>
  <c r="U628" i="2"/>
  <c r="U187" i="2"/>
  <c r="U284" i="2"/>
  <c r="U702" i="2"/>
  <c r="U713" i="2"/>
  <c r="U211" i="2"/>
  <c r="U88" i="2"/>
  <c r="U79" i="2"/>
  <c r="U433" i="2"/>
  <c r="U665" i="2"/>
  <c r="U524" i="2"/>
  <c r="U261" i="2"/>
  <c r="U468" i="2"/>
  <c r="U201" i="2"/>
  <c r="U407" i="2"/>
  <c r="U478" i="2"/>
  <c r="U323" i="2"/>
  <c r="U153" i="2"/>
  <c r="U237" i="2"/>
  <c r="U120" i="2"/>
  <c r="U525" i="2"/>
  <c r="U248" i="2"/>
  <c r="U526" i="2"/>
  <c r="U692" i="2"/>
  <c r="U413" i="2"/>
  <c r="U316" i="2"/>
  <c r="U596" i="2"/>
  <c r="U164" i="2"/>
  <c r="U550" i="2"/>
  <c r="U373" i="2"/>
  <c r="U615" i="2"/>
  <c r="U440" i="2"/>
  <c r="U54" i="2"/>
  <c r="U455" i="2"/>
  <c r="U108" i="2"/>
  <c r="U236" i="2"/>
  <c r="U76" i="2"/>
  <c r="U527" i="2"/>
  <c r="U675" i="2"/>
  <c r="U58" i="2"/>
  <c r="U267" i="2"/>
  <c r="U32" i="2"/>
  <c r="U205" i="2"/>
  <c r="U426" i="2"/>
  <c r="U528" i="2"/>
  <c r="U382" i="2"/>
  <c r="U398" i="2"/>
  <c r="U213" i="2"/>
  <c r="U663" i="2"/>
  <c r="U418" i="2"/>
  <c r="U327" i="2"/>
  <c r="U272" i="2"/>
  <c r="U635" i="2"/>
  <c r="U163" i="2"/>
  <c r="U130" i="2"/>
  <c r="U697" i="2"/>
  <c r="U466" i="2"/>
  <c r="U301" i="2"/>
  <c r="U50" i="2"/>
  <c r="U608" i="2"/>
  <c r="U700" i="2"/>
  <c r="U114" i="2"/>
  <c r="U610" i="2"/>
  <c r="U632" i="2"/>
  <c r="U179" i="2"/>
  <c r="U529" i="2"/>
  <c r="U134" i="2"/>
  <c r="U711" i="2"/>
  <c r="U687" i="2"/>
  <c r="U718" i="2"/>
  <c r="U661" i="2"/>
  <c r="U100" i="2"/>
  <c r="U246" i="2"/>
  <c r="U581" i="2"/>
  <c r="U428" i="2"/>
  <c r="U593" i="2"/>
  <c r="U498" i="2"/>
  <c r="U651" i="2"/>
  <c r="U240" i="2"/>
  <c r="U530" i="2"/>
  <c r="U131" i="2"/>
  <c r="U685" i="2"/>
  <c r="U194" i="2"/>
  <c r="U247" i="2"/>
  <c r="U429" i="2"/>
  <c r="U264" i="2"/>
  <c r="U493" i="2"/>
  <c r="U684" i="2"/>
  <c r="U115" i="2"/>
  <c r="U192" i="2"/>
  <c r="U281" i="2"/>
  <c r="U328" i="2"/>
  <c r="U726" i="2"/>
  <c r="U283" i="2"/>
  <c r="U278" i="2"/>
  <c r="U655" i="2"/>
  <c r="U565" i="2"/>
  <c r="U280" i="2"/>
  <c r="U531" i="2"/>
  <c r="U303" i="2"/>
  <c r="U532" i="2"/>
  <c r="U639" i="2"/>
  <c r="U394" i="2"/>
  <c r="U181" i="2"/>
  <c r="U200" i="2"/>
  <c r="U567" i="2"/>
  <c r="U302" i="2"/>
  <c r="U353" i="2"/>
  <c r="U533" i="2"/>
  <c r="U129" i="2"/>
  <c r="U683" i="2"/>
  <c r="U207" i="2"/>
  <c r="U177" i="2"/>
  <c r="U343" i="2"/>
  <c r="U306" i="2"/>
  <c r="U365" i="2"/>
  <c r="U152" i="2"/>
  <c r="U351" i="2"/>
  <c r="U542" i="2"/>
  <c r="U606" i="2"/>
  <c r="U640" i="2"/>
  <c r="U534" i="2"/>
  <c r="U546" i="2"/>
  <c r="U592" i="2"/>
  <c r="U475" i="2"/>
  <c r="U652" i="2"/>
  <c r="U500" i="2"/>
  <c r="U580" i="2"/>
  <c r="U535" i="2"/>
  <c r="U536" i="2"/>
  <c r="U588" i="2"/>
  <c r="U650" i="2"/>
  <c r="U677" i="2"/>
  <c r="U391" i="2"/>
  <c r="U72" i="2"/>
  <c r="U673" i="2"/>
  <c r="U544" i="2"/>
  <c r="U501" i="2"/>
  <c r="U537" i="2"/>
  <c r="U454" i="2"/>
  <c r="U633" i="2"/>
  <c r="U488" i="2"/>
  <c r="U701" i="2"/>
  <c r="U538" i="2"/>
  <c r="U653" i="2"/>
  <c r="U637" i="2"/>
  <c r="U399" i="2"/>
  <c r="U335" i="2"/>
  <c r="U644" i="2"/>
  <c r="U589" i="2"/>
  <c r="U338" i="2"/>
  <c r="U388" i="2"/>
  <c r="U331" i="2"/>
  <c r="U411" i="2"/>
  <c r="U595" i="2"/>
  <c r="U603" i="2"/>
  <c r="U539" i="2"/>
  <c r="U308" i="2"/>
  <c r="U296" i="2"/>
  <c r="U720" i="2"/>
  <c r="U540" i="2"/>
  <c r="U688" i="2"/>
  <c r="U679" i="2"/>
  <c r="U676" i="2"/>
  <c r="U686" i="2"/>
  <c r="T420" i="2"/>
  <c r="T609" i="2"/>
  <c r="T709" i="2"/>
  <c r="T90" i="2"/>
  <c r="T297" i="2"/>
  <c r="T269" i="2"/>
  <c r="T566" i="2"/>
  <c r="T658" i="2"/>
  <c r="T678" i="2"/>
  <c r="T260" i="2"/>
  <c r="T119" i="2"/>
  <c r="T591" i="2"/>
  <c r="T332" i="2"/>
  <c r="T262" i="2"/>
  <c r="T480" i="2"/>
  <c r="T57" i="2"/>
  <c r="T409" i="2"/>
  <c r="T222" i="2"/>
  <c r="T208" i="2"/>
  <c r="T143" i="2"/>
  <c r="T5" i="2"/>
  <c r="T706" i="2"/>
  <c r="T279" i="2"/>
  <c r="T102" i="2"/>
  <c r="T123" i="2"/>
  <c r="T349" i="2"/>
  <c r="T372" i="2"/>
  <c r="T419" i="2"/>
  <c r="T216" i="2"/>
  <c r="T204" i="2"/>
  <c r="T425" i="2"/>
  <c r="T672" i="2"/>
  <c r="T91" i="2"/>
  <c r="T55" i="2"/>
  <c r="T490" i="2"/>
  <c r="T258" i="2"/>
  <c r="T710" i="2"/>
  <c r="T73" i="2"/>
  <c r="T229" i="2"/>
  <c r="T562" i="2"/>
  <c r="T502" i="2"/>
  <c r="T563" i="2"/>
  <c r="T406" i="2"/>
  <c r="T12" i="2"/>
  <c r="T137" i="2"/>
  <c r="T18" i="2"/>
  <c r="T34" i="2"/>
  <c r="T376" i="2"/>
  <c r="T371" i="2"/>
  <c r="T15" i="2"/>
  <c r="T234" i="2"/>
  <c r="T41" i="2"/>
  <c r="T401" i="2"/>
  <c r="T315" i="2"/>
  <c r="T210" i="2"/>
  <c r="T483" i="2"/>
  <c r="T374" i="2"/>
  <c r="T45" i="2"/>
  <c r="T472" i="2"/>
  <c r="T569" i="2"/>
  <c r="T69" i="2"/>
  <c r="T447" i="2"/>
  <c r="T169" i="2"/>
  <c r="T125" i="2"/>
  <c r="T307" i="2"/>
  <c r="T438" i="2"/>
  <c r="T326" i="2"/>
  <c r="T150" i="2"/>
  <c r="T494" i="2"/>
  <c r="T170" i="2"/>
  <c r="T452" i="2"/>
  <c r="T551" i="2"/>
  <c r="T704" i="2"/>
  <c r="T435" i="2"/>
  <c r="T86" i="2"/>
  <c r="T330" i="2"/>
  <c r="T465" i="2"/>
  <c r="T626" i="2"/>
  <c r="T386" i="2"/>
  <c r="T487" i="2"/>
  <c r="T209" i="2"/>
  <c r="T121" i="2"/>
  <c r="T59" i="2"/>
  <c r="T109" i="2"/>
  <c r="T241" i="2"/>
  <c r="T112" i="2"/>
  <c r="T384" i="2"/>
  <c r="T14" i="2"/>
  <c r="T94" i="2"/>
  <c r="T359" i="2"/>
  <c r="T381" i="2"/>
  <c r="T83" i="2"/>
  <c r="T680" i="2"/>
  <c r="T23" i="2"/>
  <c r="T624" i="2"/>
  <c r="T604" i="2"/>
  <c r="T291" i="2"/>
  <c r="T442" i="2"/>
  <c r="T671" i="2"/>
  <c r="T256" i="2"/>
  <c r="T29" i="2"/>
  <c r="T396" i="2"/>
  <c r="T251" i="2"/>
  <c r="T174" i="2"/>
  <c r="T313" i="2"/>
  <c r="T354" i="2"/>
  <c r="T634" i="2"/>
  <c r="T503" i="2"/>
  <c r="T642" i="2"/>
  <c r="T450" i="2"/>
  <c r="T570" i="2"/>
  <c r="T44" i="2"/>
  <c r="T289" i="2"/>
  <c r="T585" i="2"/>
  <c r="T51" i="2"/>
  <c r="T43" i="2"/>
  <c r="T333" i="2"/>
  <c r="T106" i="2"/>
  <c r="T144" i="2"/>
  <c r="T310" i="2"/>
  <c r="T161" i="2"/>
  <c r="T549" i="2"/>
  <c r="T225" i="2"/>
  <c r="T441" i="2"/>
  <c r="T571" i="2"/>
  <c r="T93" i="2"/>
  <c r="T380" i="2"/>
  <c r="T104" i="2"/>
  <c r="T451" i="2"/>
  <c r="T244" i="2"/>
  <c r="T171" i="2"/>
  <c r="T545" i="2"/>
  <c r="T357" i="2"/>
  <c r="T721" i="2"/>
  <c r="T136" i="2"/>
  <c r="T395" i="2"/>
  <c r="T159" i="2"/>
  <c r="T304" i="2"/>
  <c r="T346" i="2"/>
  <c r="T39" i="2"/>
  <c r="T348" i="2"/>
  <c r="T10" i="2"/>
  <c r="T66" i="2"/>
  <c r="T387" i="2"/>
  <c r="T336" i="2"/>
  <c r="T385" i="2"/>
  <c r="T479" i="2"/>
  <c r="T30" i="2"/>
  <c r="T139" i="2"/>
  <c r="T432" i="2"/>
  <c r="T60" i="2"/>
  <c r="T541" i="2"/>
  <c r="T188" i="2"/>
  <c r="T52" i="2"/>
  <c r="T717" i="2"/>
  <c r="T410" i="2"/>
  <c r="T265" i="2"/>
  <c r="T434" i="2"/>
  <c r="T485" i="2"/>
  <c r="T497" i="2"/>
  <c r="T180" i="2"/>
  <c r="T117" i="2"/>
  <c r="T361" i="2"/>
  <c r="T97" i="2"/>
  <c r="T456" i="2"/>
  <c r="T625" i="2"/>
  <c r="T27" i="2"/>
  <c r="T464" i="2"/>
  <c r="T499" i="2"/>
  <c r="T363" i="2"/>
  <c r="T379" i="2"/>
  <c r="T212" i="2"/>
  <c r="T698" i="2"/>
  <c r="T224" i="2"/>
  <c r="T85" i="2"/>
  <c r="T160" i="2"/>
  <c r="T557" i="2"/>
  <c r="T598" i="2"/>
  <c r="T309" i="2"/>
  <c r="T552" i="2"/>
  <c r="T477" i="2"/>
  <c r="T568" i="2"/>
  <c r="T555" i="2"/>
  <c r="T75" i="2"/>
  <c r="T214" i="2"/>
  <c r="T37" i="2"/>
  <c r="T68" i="2"/>
  <c r="T132" i="2"/>
  <c r="T404" i="2"/>
  <c r="T215" i="2"/>
  <c r="T340" i="2"/>
  <c r="T621" i="2"/>
  <c r="T422" i="2"/>
  <c r="T383" i="2"/>
  <c r="T725" i="2"/>
  <c r="T9" i="2"/>
  <c r="T364" i="2"/>
  <c r="T176" i="2"/>
  <c r="T605" i="2"/>
  <c r="T662" i="2"/>
  <c r="T362" i="2"/>
  <c r="T42" i="2"/>
  <c r="T439" i="2"/>
  <c r="T300" i="2"/>
  <c r="T458" i="2"/>
  <c r="T165" i="2"/>
  <c r="T230" i="2"/>
  <c r="T146" i="2"/>
  <c r="T341" i="2"/>
  <c r="T311" i="2"/>
  <c r="T11" i="2"/>
  <c r="T574" i="2"/>
  <c r="T613" i="2"/>
  <c r="T235" i="2"/>
  <c r="T378" i="2"/>
  <c r="T99" i="2"/>
  <c r="T627" i="2"/>
  <c r="T577" i="2"/>
  <c r="T140" i="2"/>
  <c r="T489" i="2"/>
  <c r="T654" i="2"/>
  <c r="T7" i="2"/>
  <c r="T705" i="2"/>
  <c r="T504" i="2"/>
  <c r="T270" i="2"/>
  <c r="T446" i="2"/>
  <c r="T203" i="2"/>
  <c r="T183" i="2"/>
  <c r="T691" i="2"/>
  <c r="T185" i="2"/>
  <c r="T190" i="2"/>
  <c r="T453" i="2"/>
  <c r="T459" i="2"/>
  <c r="T690" i="2"/>
  <c r="T255" i="2"/>
  <c r="T111" i="2"/>
  <c r="T356" i="2"/>
  <c r="T358" i="2"/>
  <c r="T707" i="2"/>
  <c r="T666" i="2"/>
  <c r="T172" i="2"/>
  <c r="T282" i="2"/>
  <c r="T95" i="2"/>
  <c r="T431" i="2"/>
  <c r="T390" i="2"/>
  <c r="T49" i="2"/>
  <c r="T28" i="2"/>
  <c r="T424" i="2"/>
  <c r="T415" i="2"/>
  <c r="T252" i="2"/>
  <c r="T612" i="2"/>
  <c r="T334" i="2"/>
  <c r="T217" i="2"/>
  <c r="T586" i="2"/>
  <c r="T266" i="2"/>
  <c r="T318" i="2"/>
  <c r="T84" i="2"/>
  <c r="T166" i="2"/>
  <c r="T629" i="2"/>
  <c r="T87" i="2"/>
  <c r="T576" i="2"/>
  <c r="T82" i="2"/>
  <c r="T471" i="2"/>
  <c r="T618" i="2"/>
  <c r="T664" i="2"/>
  <c r="T657" i="2"/>
  <c r="T578" i="2"/>
  <c r="T196" i="2"/>
  <c r="T21" i="2"/>
  <c r="T221" i="2"/>
  <c r="T674" i="2"/>
  <c r="T611" i="2"/>
  <c r="T288" i="2"/>
  <c r="T305" i="2"/>
  <c r="T402" i="2"/>
  <c r="T714" i="2"/>
  <c r="T195" i="2"/>
  <c r="T476" i="2"/>
  <c r="T616" i="2"/>
  <c r="T715" i="2"/>
  <c r="T8" i="2"/>
  <c r="T505" i="2"/>
  <c r="T389" i="2"/>
  <c r="T67" i="2"/>
  <c r="T317" i="2"/>
  <c r="T506" i="2"/>
  <c r="T226" i="2"/>
  <c r="T587" i="2"/>
  <c r="T496" i="2"/>
  <c r="T355" i="2"/>
  <c r="T126" i="2"/>
  <c r="T162" i="2"/>
  <c r="T325" i="2"/>
  <c r="T149" i="2"/>
  <c r="T98" i="2"/>
  <c r="T197" i="2"/>
  <c r="T507" i="2"/>
  <c r="T719" i="2"/>
  <c r="T292" i="2"/>
  <c r="T273" i="2"/>
  <c r="T347" i="2"/>
  <c r="T259" i="2"/>
  <c r="T474" i="2"/>
  <c r="T287" i="2"/>
  <c r="T508" i="2"/>
  <c r="T118" i="2"/>
  <c r="T238" i="2"/>
  <c r="T74" i="2"/>
  <c r="T638" i="2"/>
  <c r="T78" i="2"/>
  <c r="T154" i="2"/>
  <c r="T694" i="2"/>
  <c r="T253" i="2"/>
  <c r="T646" i="2"/>
  <c r="T322" i="2"/>
  <c r="T463" i="2"/>
  <c r="T643" i="2"/>
  <c r="T167" i="2"/>
  <c r="T392" i="2"/>
  <c r="T156" i="2"/>
  <c r="T198" i="2"/>
  <c r="T193" i="2"/>
  <c r="T583" i="2"/>
  <c r="T722" i="2"/>
  <c r="T708" i="2"/>
  <c r="T25" i="2"/>
  <c r="T64" i="2"/>
  <c r="T101" i="2"/>
  <c r="T393" i="2"/>
  <c r="T575" i="2"/>
  <c r="T329" i="2"/>
  <c r="T3" i="2"/>
  <c r="T71" i="2"/>
  <c r="T80" i="2"/>
  <c r="T481" i="2"/>
  <c r="T53" i="2"/>
  <c r="T607" i="2"/>
  <c r="T397" i="2"/>
  <c r="T622" i="2"/>
  <c r="T6" i="2"/>
  <c r="T445" i="2"/>
  <c r="T342" i="2"/>
  <c r="T17" i="2"/>
  <c r="T573" i="2"/>
  <c r="T560" i="2"/>
  <c r="T70" i="2"/>
  <c r="T158" i="2"/>
  <c r="T151" i="2"/>
  <c r="T145" i="2"/>
  <c r="T623" i="2"/>
  <c r="T636" i="2"/>
  <c r="T470" i="2"/>
  <c r="T695" i="2"/>
  <c r="T227" i="2"/>
  <c r="T559" i="2"/>
  <c r="T449" i="2"/>
  <c r="T509" i="2"/>
  <c r="T182" i="2"/>
  <c r="T421" i="2"/>
  <c r="T168" i="2"/>
  <c r="T350" i="2"/>
  <c r="T286" i="2"/>
  <c r="T36" i="2"/>
  <c r="T56" i="2"/>
  <c r="T345" i="2"/>
  <c r="T38" i="2"/>
  <c r="T660" i="2"/>
  <c r="T619" i="2"/>
  <c r="T77" i="2"/>
  <c r="T405" i="2"/>
  <c r="T245" i="2"/>
  <c r="T295" i="2"/>
  <c r="T277" i="2"/>
  <c r="T103" i="2"/>
  <c r="T22" i="2"/>
  <c r="T290" i="2"/>
  <c r="T469" i="2"/>
  <c r="T141" i="2"/>
  <c r="T298" i="2"/>
  <c r="T510" i="2"/>
  <c r="T400" i="2"/>
  <c r="T206" i="2"/>
  <c r="T460" i="2"/>
  <c r="T461" i="2"/>
  <c r="T370" i="2"/>
  <c r="T26" i="2"/>
  <c r="T617" i="2"/>
  <c r="T444" i="2"/>
  <c r="T122" i="2"/>
  <c r="T48" i="2"/>
  <c r="T142" i="2"/>
  <c r="T299" i="2"/>
  <c r="T20" i="2"/>
  <c r="T689" i="2"/>
  <c r="T377" i="2"/>
  <c r="T511" i="2"/>
  <c r="T614" i="2"/>
  <c r="T133" i="2"/>
  <c r="T46" i="2"/>
  <c r="T127" i="2"/>
  <c r="T178" i="2"/>
  <c r="T473" i="2"/>
  <c r="T128" i="2"/>
  <c r="T543" i="2"/>
  <c r="T219" i="2"/>
  <c r="T16" i="2"/>
  <c r="T630" i="2"/>
  <c r="T558" i="2"/>
  <c r="T512" i="2"/>
  <c r="T599" i="2"/>
  <c r="T553" i="2"/>
  <c r="T138" i="2"/>
  <c r="T649" i="2"/>
  <c r="T716" i="2"/>
  <c r="T148" i="2"/>
  <c r="T4" i="2"/>
  <c r="T659" i="2"/>
  <c r="T437" i="2"/>
  <c r="T556" i="2"/>
  <c r="T430" i="2"/>
  <c r="T89" i="2"/>
  <c r="T712" i="2"/>
  <c r="T513" i="2"/>
  <c r="T417" i="2"/>
  <c r="T186" i="2"/>
  <c r="T33" i="2"/>
  <c r="T233" i="2"/>
  <c r="T667" i="2"/>
  <c r="T564" i="2"/>
  <c r="T228" i="2"/>
  <c r="T414" i="2"/>
  <c r="T669" i="2"/>
  <c r="T486" i="2"/>
  <c r="T81" i="2"/>
  <c r="T600" i="2"/>
  <c r="T369" i="2"/>
  <c r="T65" i="2"/>
  <c r="T218" i="2"/>
  <c r="T648" i="2"/>
  <c r="T681" i="2"/>
  <c r="T113" i="2"/>
  <c r="T724" i="2"/>
  <c r="T173" i="2"/>
  <c r="T116" i="2"/>
  <c r="T293" i="2"/>
  <c r="T339" i="2"/>
  <c r="T514" i="2"/>
  <c r="T668" i="2"/>
  <c r="T157" i="2"/>
  <c r="T31" i="2"/>
  <c r="T462" i="2"/>
  <c r="T155" i="2"/>
  <c r="T699" i="2"/>
  <c r="T602" i="2"/>
  <c r="T375" i="2"/>
  <c r="T366" i="2"/>
  <c r="T412" i="2"/>
  <c r="T285" i="2"/>
  <c r="T427" i="2"/>
  <c r="T92" i="2"/>
  <c r="T189" i="2"/>
  <c r="T96" i="2"/>
  <c r="T368" i="2"/>
  <c r="T312" i="2"/>
  <c r="T641" i="2"/>
  <c r="T124" i="2"/>
  <c r="T656" i="2"/>
  <c r="T254" i="2"/>
  <c r="T324" i="2"/>
  <c r="T515" i="2"/>
  <c r="T682" i="2"/>
  <c r="T275" i="2"/>
  <c r="T495" i="2"/>
  <c r="T703" i="2"/>
  <c r="T403" i="2"/>
  <c r="T423" i="2"/>
  <c r="T319" i="2"/>
  <c r="T436" i="2"/>
  <c r="T314" i="2"/>
  <c r="T579" i="2"/>
  <c r="T337" i="2"/>
  <c r="T321" i="2"/>
  <c r="T582" i="2"/>
  <c r="T110" i="2"/>
  <c r="T516" i="2"/>
  <c r="T135" i="2"/>
  <c r="T242" i="2"/>
  <c r="T517" i="2"/>
  <c r="T518" i="2"/>
  <c r="T696" i="2"/>
  <c r="T620" i="2"/>
  <c r="T320" i="2"/>
  <c r="T184" i="2"/>
  <c r="T35" i="2"/>
  <c r="T257" i="2"/>
  <c r="T250" i="2"/>
  <c r="T175" i="2"/>
  <c r="T601" i="2"/>
  <c r="T584" i="2"/>
  <c r="T457" i="2"/>
  <c r="T594" i="2"/>
  <c r="T519" i="2"/>
  <c r="T482" i="2"/>
  <c r="T24" i="2"/>
  <c r="T271" i="2"/>
  <c r="T693" i="2"/>
  <c r="T232" i="2"/>
  <c r="T520" i="2"/>
  <c r="T572" i="2"/>
  <c r="T491" i="2"/>
  <c r="T276" i="2"/>
  <c r="T548" i="2"/>
  <c r="T492" i="2"/>
  <c r="T416" i="2"/>
  <c r="T63" i="2"/>
  <c r="T268" i="2"/>
  <c r="T590" i="2"/>
  <c r="T521" i="2"/>
  <c r="T597" i="2"/>
  <c r="T631" i="2"/>
  <c r="T443" i="2"/>
  <c r="T47" i="2"/>
  <c r="T274" i="2"/>
  <c r="T13" i="2"/>
  <c r="T467" i="2"/>
  <c r="T561" i="2"/>
  <c r="T105" i="2"/>
  <c r="T220" i="2"/>
  <c r="T199" i="2"/>
  <c r="T19" i="2"/>
  <c r="T231" i="2"/>
  <c r="T448" i="2"/>
  <c r="T647" i="2"/>
  <c r="T645" i="2"/>
  <c r="T352" i="2"/>
  <c r="T344" i="2"/>
  <c r="T249" i="2"/>
  <c r="T670" i="2"/>
  <c r="T554" i="2"/>
  <c r="T223" i="2"/>
  <c r="T360" i="2"/>
  <c r="T239" i="2"/>
  <c r="T2" i="2"/>
  <c r="T107" i="2"/>
  <c r="T62" i="2"/>
  <c r="T202" i="2"/>
  <c r="T522" i="2"/>
  <c r="T61" i="2"/>
  <c r="T263" i="2"/>
  <c r="T191" i="2"/>
  <c r="T294" i="2"/>
  <c r="T408" i="2"/>
  <c r="T40" i="2"/>
  <c r="T523" i="2"/>
  <c r="T147" i="2"/>
  <c r="T367" i="2"/>
  <c r="T547" i="2"/>
  <c r="T723" i="2"/>
  <c r="T484" i="2"/>
  <c r="T243" i="2"/>
  <c r="T628" i="2"/>
  <c r="T187" i="2"/>
  <c r="T284" i="2"/>
  <c r="T702" i="2"/>
  <c r="T713" i="2"/>
  <c r="T211" i="2"/>
  <c r="T88" i="2"/>
  <c r="T79" i="2"/>
  <c r="T433" i="2"/>
  <c r="T665" i="2"/>
  <c r="T524" i="2"/>
  <c r="T261" i="2"/>
  <c r="T468" i="2"/>
  <c r="T201" i="2"/>
  <c r="T407" i="2"/>
  <c r="T478" i="2"/>
  <c r="T323" i="2"/>
  <c r="T153" i="2"/>
  <c r="T237" i="2"/>
  <c r="T120" i="2"/>
  <c r="T525" i="2"/>
  <c r="T248" i="2"/>
  <c r="T526" i="2"/>
  <c r="T692" i="2"/>
  <c r="T413" i="2"/>
  <c r="T316" i="2"/>
  <c r="T596" i="2"/>
  <c r="T164" i="2"/>
  <c r="T550" i="2"/>
  <c r="T373" i="2"/>
  <c r="T615" i="2"/>
  <c r="T440" i="2"/>
  <c r="T54" i="2"/>
  <c r="T455" i="2"/>
  <c r="T108" i="2"/>
  <c r="T236" i="2"/>
  <c r="T76" i="2"/>
  <c r="T527" i="2"/>
  <c r="T675" i="2"/>
  <c r="T58" i="2"/>
  <c r="T267" i="2"/>
  <c r="T32" i="2"/>
  <c r="T205" i="2"/>
  <c r="T426" i="2"/>
  <c r="T528" i="2"/>
  <c r="T382" i="2"/>
  <c r="T398" i="2"/>
  <c r="T213" i="2"/>
  <c r="T663" i="2"/>
  <c r="T418" i="2"/>
  <c r="T327" i="2"/>
  <c r="T272" i="2"/>
  <c r="T635" i="2"/>
  <c r="T163" i="2"/>
  <c r="T130" i="2"/>
  <c r="T697" i="2"/>
  <c r="T466" i="2"/>
  <c r="T301" i="2"/>
  <c r="T50" i="2"/>
  <c r="T608" i="2"/>
  <c r="T700" i="2"/>
  <c r="T114" i="2"/>
  <c r="T610" i="2"/>
  <c r="T632" i="2"/>
  <c r="T179" i="2"/>
  <c r="T529" i="2"/>
  <c r="T134" i="2"/>
  <c r="T711" i="2"/>
  <c r="T687" i="2"/>
  <c r="T718" i="2"/>
  <c r="T661" i="2"/>
  <c r="T100" i="2"/>
  <c r="T246" i="2"/>
  <c r="T581" i="2"/>
  <c r="T428" i="2"/>
  <c r="T593" i="2"/>
  <c r="T498" i="2"/>
  <c r="T651" i="2"/>
  <c r="T240" i="2"/>
  <c r="T530" i="2"/>
  <c r="T131" i="2"/>
  <c r="T685" i="2"/>
  <c r="T194" i="2"/>
  <c r="T247" i="2"/>
  <c r="T429" i="2"/>
  <c r="T264" i="2"/>
  <c r="T493" i="2"/>
  <c r="T684" i="2"/>
  <c r="T115" i="2"/>
  <c r="T192" i="2"/>
  <c r="T281" i="2"/>
  <c r="T328" i="2"/>
  <c r="T726" i="2"/>
  <c r="T283" i="2"/>
  <c r="T278" i="2"/>
  <c r="T655" i="2"/>
  <c r="T565" i="2"/>
  <c r="T280" i="2"/>
  <c r="T531" i="2"/>
  <c r="T303" i="2"/>
  <c r="T532" i="2"/>
  <c r="T639" i="2"/>
  <c r="T394" i="2"/>
  <c r="T181" i="2"/>
  <c r="T200" i="2"/>
  <c r="T567" i="2"/>
  <c r="T302" i="2"/>
  <c r="T353" i="2"/>
  <c r="T533" i="2"/>
  <c r="T129" i="2"/>
  <c r="T683" i="2"/>
  <c r="T207" i="2"/>
  <c r="T177" i="2"/>
  <c r="T343" i="2"/>
  <c r="T306" i="2"/>
  <c r="T365" i="2"/>
  <c r="T152" i="2"/>
  <c r="T351" i="2"/>
  <c r="T542" i="2"/>
  <c r="T606" i="2"/>
  <c r="T640" i="2"/>
  <c r="T534" i="2"/>
  <c r="T546" i="2"/>
  <c r="T592" i="2"/>
  <c r="T475" i="2"/>
  <c r="T652" i="2"/>
  <c r="T500" i="2"/>
  <c r="T580" i="2"/>
  <c r="T535" i="2"/>
  <c r="T536" i="2"/>
  <c r="T588" i="2"/>
  <c r="T650" i="2"/>
  <c r="T677" i="2"/>
  <c r="T391" i="2"/>
  <c r="T72" i="2"/>
  <c r="T673" i="2"/>
  <c r="T544" i="2"/>
  <c r="T501" i="2"/>
  <c r="T537" i="2"/>
  <c r="T454" i="2"/>
  <c r="T633" i="2"/>
  <c r="T488" i="2"/>
  <c r="T701" i="2"/>
  <c r="T538" i="2"/>
  <c r="T653" i="2"/>
  <c r="T637" i="2"/>
  <c r="T399" i="2"/>
  <c r="T335" i="2"/>
  <c r="T644" i="2"/>
  <c r="T589" i="2"/>
  <c r="T338" i="2"/>
  <c r="T388" i="2"/>
  <c r="T331" i="2"/>
  <c r="T411" i="2"/>
  <c r="T595" i="2"/>
  <c r="T603" i="2"/>
  <c r="T539" i="2"/>
  <c r="T308" i="2"/>
  <c r="T296" i="2"/>
  <c r="T720" i="2"/>
  <c r="T540" i="2"/>
  <c r="T688" i="2"/>
  <c r="T679" i="2"/>
  <c r="T676" i="2"/>
  <c r="T686" i="2"/>
  <c r="S420" i="2"/>
  <c r="S609" i="2"/>
  <c r="S709" i="2"/>
  <c r="S90" i="2"/>
  <c r="S297" i="2"/>
  <c r="S269" i="2"/>
  <c r="S566" i="2"/>
  <c r="S658" i="2"/>
  <c r="S678" i="2"/>
  <c r="S260" i="2"/>
  <c r="S119" i="2"/>
  <c r="S591" i="2"/>
  <c r="S332" i="2"/>
  <c r="S262" i="2"/>
  <c r="S480" i="2"/>
  <c r="S57" i="2"/>
  <c r="S409" i="2"/>
  <c r="S222" i="2"/>
  <c r="S208" i="2"/>
  <c r="S143" i="2"/>
  <c r="S5" i="2"/>
  <c r="S706" i="2"/>
  <c r="S279" i="2"/>
  <c r="S102" i="2"/>
  <c r="S123" i="2"/>
  <c r="S349" i="2"/>
  <c r="S372" i="2"/>
  <c r="S419" i="2"/>
  <c r="S216" i="2"/>
  <c r="S204" i="2"/>
  <c r="S425" i="2"/>
  <c r="S672" i="2"/>
  <c r="S91" i="2"/>
  <c r="S55" i="2"/>
  <c r="S490" i="2"/>
  <c r="S258" i="2"/>
  <c r="S710" i="2"/>
  <c r="S73" i="2"/>
  <c r="S229" i="2"/>
  <c r="S562" i="2"/>
  <c r="S502" i="2"/>
  <c r="S563" i="2"/>
  <c r="S406" i="2"/>
  <c r="S12" i="2"/>
  <c r="S137" i="2"/>
  <c r="S18" i="2"/>
  <c r="S34" i="2"/>
  <c r="S376" i="2"/>
  <c r="S371" i="2"/>
  <c r="S15" i="2"/>
  <c r="S234" i="2"/>
  <c r="S41" i="2"/>
  <c r="S401" i="2"/>
  <c r="S315" i="2"/>
  <c r="S210" i="2"/>
  <c r="S483" i="2"/>
  <c r="S374" i="2"/>
  <c r="S45" i="2"/>
  <c r="S472" i="2"/>
  <c r="S569" i="2"/>
  <c r="S69" i="2"/>
  <c r="S447" i="2"/>
  <c r="S169" i="2"/>
  <c r="S125" i="2"/>
  <c r="S307" i="2"/>
  <c r="S438" i="2"/>
  <c r="S326" i="2"/>
  <c r="S150" i="2"/>
  <c r="S494" i="2"/>
  <c r="S170" i="2"/>
  <c r="S452" i="2"/>
  <c r="S551" i="2"/>
  <c r="S704" i="2"/>
  <c r="S435" i="2"/>
  <c r="S86" i="2"/>
  <c r="S330" i="2"/>
  <c r="S465" i="2"/>
  <c r="S626" i="2"/>
  <c r="S386" i="2"/>
  <c r="S487" i="2"/>
  <c r="S209" i="2"/>
  <c r="S121" i="2"/>
  <c r="S59" i="2"/>
  <c r="S109" i="2"/>
  <c r="S241" i="2"/>
  <c r="S112" i="2"/>
  <c r="S384" i="2"/>
  <c r="S14" i="2"/>
  <c r="S94" i="2"/>
  <c r="S359" i="2"/>
  <c r="S381" i="2"/>
  <c r="S83" i="2"/>
  <c r="S680" i="2"/>
  <c r="S23" i="2"/>
  <c r="S624" i="2"/>
  <c r="S604" i="2"/>
  <c r="S291" i="2"/>
  <c r="S442" i="2"/>
  <c r="S671" i="2"/>
  <c r="S256" i="2"/>
  <c r="S29" i="2"/>
  <c r="S396" i="2"/>
  <c r="S251" i="2"/>
  <c r="S174" i="2"/>
  <c r="S313" i="2"/>
  <c r="S354" i="2"/>
  <c r="S634" i="2"/>
  <c r="S503" i="2"/>
  <c r="S642" i="2"/>
  <c r="S450" i="2"/>
  <c r="S570" i="2"/>
  <c r="S44" i="2"/>
  <c r="S289" i="2"/>
  <c r="S585" i="2"/>
  <c r="S51" i="2"/>
  <c r="S43" i="2"/>
  <c r="S333" i="2"/>
  <c r="S106" i="2"/>
  <c r="S144" i="2"/>
  <c r="S310" i="2"/>
  <c r="S161" i="2"/>
  <c r="S549" i="2"/>
  <c r="S225" i="2"/>
  <c r="S441" i="2"/>
  <c r="S571" i="2"/>
  <c r="S93" i="2"/>
  <c r="S380" i="2"/>
  <c r="S104" i="2"/>
  <c r="S451" i="2"/>
  <c r="S244" i="2"/>
  <c r="S171" i="2"/>
  <c r="S545" i="2"/>
  <c r="S357" i="2"/>
  <c r="S721" i="2"/>
  <c r="S136" i="2"/>
  <c r="S395" i="2"/>
  <c r="S159" i="2"/>
  <c r="S304" i="2"/>
  <c r="S346" i="2"/>
  <c r="S39" i="2"/>
  <c r="S348" i="2"/>
  <c r="S10" i="2"/>
  <c r="S66" i="2"/>
  <c r="S387" i="2"/>
  <c r="S336" i="2"/>
  <c r="S385" i="2"/>
  <c r="S479" i="2"/>
  <c r="S30" i="2"/>
  <c r="S139" i="2"/>
  <c r="S432" i="2"/>
  <c r="S60" i="2"/>
  <c r="S541" i="2"/>
  <c r="S188" i="2"/>
  <c r="S52" i="2"/>
  <c r="S717" i="2"/>
  <c r="S410" i="2"/>
  <c r="S265" i="2"/>
  <c r="S434" i="2"/>
  <c r="S485" i="2"/>
  <c r="S497" i="2"/>
  <c r="S180" i="2"/>
  <c r="S117" i="2"/>
  <c r="S361" i="2"/>
  <c r="S97" i="2"/>
  <c r="S456" i="2"/>
  <c r="S625" i="2"/>
  <c r="S27" i="2"/>
  <c r="S464" i="2"/>
  <c r="S499" i="2"/>
  <c r="S363" i="2"/>
  <c r="S379" i="2"/>
  <c r="S212" i="2"/>
  <c r="S698" i="2"/>
  <c r="S224" i="2"/>
  <c r="S85" i="2"/>
  <c r="S160" i="2"/>
  <c r="S557" i="2"/>
  <c r="S598" i="2"/>
  <c r="S309" i="2"/>
  <c r="S552" i="2"/>
  <c r="S477" i="2"/>
  <c r="S568" i="2"/>
  <c r="S555" i="2"/>
  <c r="S75" i="2"/>
  <c r="S214" i="2"/>
  <c r="S37" i="2"/>
  <c r="S68" i="2"/>
  <c r="S132" i="2"/>
  <c r="S404" i="2"/>
  <c r="S215" i="2"/>
  <c r="S340" i="2"/>
  <c r="S621" i="2"/>
  <c r="S422" i="2"/>
  <c r="S383" i="2"/>
  <c r="S725" i="2"/>
  <c r="S9" i="2"/>
  <c r="S364" i="2"/>
  <c r="S176" i="2"/>
  <c r="S605" i="2"/>
  <c r="S662" i="2"/>
  <c r="S362" i="2"/>
  <c r="S42" i="2"/>
  <c r="S439" i="2"/>
  <c r="S300" i="2"/>
  <c r="S458" i="2"/>
  <c r="S165" i="2"/>
  <c r="S230" i="2"/>
  <c r="S146" i="2"/>
  <c r="S341" i="2"/>
  <c r="S311" i="2"/>
  <c r="S11" i="2"/>
  <c r="S574" i="2"/>
  <c r="S613" i="2"/>
  <c r="S235" i="2"/>
  <c r="S378" i="2"/>
  <c r="S99" i="2"/>
  <c r="S627" i="2"/>
  <c r="S577" i="2"/>
  <c r="S140" i="2"/>
  <c r="S489" i="2"/>
  <c r="S654" i="2"/>
  <c r="S7" i="2"/>
  <c r="S705" i="2"/>
  <c r="S504" i="2"/>
  <c r="S270" i="2"/>
  <c r="S446" i="2"/>
  <c r="S203" i="2"/>
  <c r="S183" i="2"/>
  <c r="S691" i="2"/>
  <c r="S185" i="2"/>
  <c r="S190" i="2"/>
  <c r="S453" i="2"/>
  <c r="S459" i="2"/>
  <c r="S690" i="2"/>
  <c r="S255" i="2"/>
  <c r="S111" i="2"/>
  <c r="S356" i="2"/>
  <c r="S358" i="2"/>
  <c r="S707" i="2"/>
  <c r="S666" i="2"/>
  <c r="S172" i="2"/>
  <c r="S282" i="2"/>
  <c r="S95" i="2"/>
  <c r="S431" i="2"/>
  <c r="S390" i="2"/>
  <c r="S49" i="2"/>
  <c r="S28" i="2"/>
  <c r="S424" i="2"/>
  <c r="S415" i="2"/>
  <c r="S252" i="2"/>
  <c r="S612" i="2"/>
  <c r="S334" i="2"/>
  <c r="S217" i="2"/>
  <c r="S586" i="2"/>
  <c r="S266" i="2"/>
  <c r="S318" i="2"/>
  <c r="S84" i="2"/>
  <c r="S166" i="2"/>
  <c r="S629" i="2"/>
  <c r="S87" i="2"/>
  <c r="S576" i="2"/>
  <c r="S82" i="2"/>
  <c r="S471" i="2"/>
  <c r="S618" i="2"/>
  <c r="S664" i="2"/>
  <c r="S657" i="2"/>
  <c r="S578" i="2"/>
  <c r="S196" i="2"/>
  <c r="S21" i="2"/>
  <c r="S221" i="2"/>
  <c r="S674" i="2"/>
  <c r="S611" i="2"/>
  <c r="S288" i="2"/>
  <c r="S305" i="2"/>
  <c r="S402" i="2"/>
  <c r="S714" i="2"/>
  <c r="S195" i="2"/>
  <c r="S476" i="2"/>
  <c r="S616" i="2"/>
  <c r="S715" i="2"/>
  <c r="S8" i="2"/>
  <c r="S505" i="2"/>
  <c r="S389" i="2"/>
  <c r="S67" i="2"/>
  <c r="S317" i="2"/>
  <c r="S506" i="2"/>
  <c r="S226" i="2"/>
  <c r="S587" i="2"/>
  <c r="S496" i="2"/>
  <c r="S355" i="2"/>
  <c r="S126" i="2"/>
  <c r="S162" i="2"/>
  <c r="S325" i="2"/>
  <c r="S149" i="2"/>
  <c r="S98" i="2"/>
  <c r="S197" i="2"/>
  <c r="S507" i="2"/>
  <c r="S719" i="2"/>
  <c r="S292" i="2"/>
  <c r="S273" i="2"/>
  <c r="S347" i="2"/>
  <c r="S259" i="2"/>
  <c r="S474" i="2"/>
  <c r="S287" i="2"/>
  <c r="S508" i="2"/>
  <c r="S118" i="2"/>
  <c r="S238" i="2"/>
  <c r="S74" i="2"/>
  <c r="S638" i="2"/>
  <c r="S78" i="2"/>
  <c r="S154" i="2"/>
  <c r="S694" i="2"/>
  <c r="S253" i="2"/>
  <c r="S646" i="2"/>
  <c r="S322" i="2"/>
  <c r="S463" i="2"/>
  <c r="S643" i="2"/>
  <c r="S167" i="2"/>
  <c r="S392" i="2"/>
  <c r="S156" i="2"/>
  <c r="S198" i="2"/>
  <c r="S193" i="2"/>
  <c r="S583" i="2"/>
  <c r="S722" i="2"/>
  <c r="S708" i="2"/>
  <c r="S25" i="2"/>
  <c r="S64" i="2"/>
  <c r="S101" i="2"/>
  <c r="S393" i="2"/>
  <c r="S575" i="2"/>
  <c r="S329" i="2"/>
  <c r="S3" i="2"/>
  <c r="S71" i="2"/>
  <c r="S80" i="2"/>
  <c r="S481" i="2"/>
  <c r="S53" i="2"/>
  <c r="S607" i="2"/>
  <c r="S397" i="2"/>
  <c r="S622" i="2"/>
  <c r="S6" i="2"/>
  <c r="S445" i="2"/>
  <c r="S342" i="2"/>
  <c r="S17" i="2"/>
  <c r="S573" i="2"/>
  <c r="S560" i="2"/>
  <c r="S70" i="2"/>
  <c r="S158" i="2"/>
  <c r="S151" i="2"/>
  <c r="S145" i="2"/>
  <c r="S623" i="2"/>
  <c r="S636" i="2"/>
  <c r="S470" i="2"/>
  <c r="S695" i="2"/>
  <c r="S227" i="2"/>
  <c r="S559" i="2"/>
  <c r="S449" i="2"/>
  <c r="S509" i="2"/>
  <c r="S182" i="2"/>
  <c r="S421" i="2"/>
  <c r="S168" i="2"/>
  <c r="S350" i="2"/>
  <c r="S286" i="2"/>
  <c r="S36" i="2"/>
  <c r="S56" i="2"/>
  <c r="S345" i="2"/>
  <c r="S38" i="2"/>
  <c r="S660" i="2"/>
  <c r="S619" i="2"/>
  <c r="S77" i="2"/>
  <c r="S405" i="2"/>
  <c r="S245" i="2"/>
  <c r="S295" i="2"/>
  <c r="S277" i="2"/>
  <c r="S103" i="2"/>
  <c r="S22" i="2"/>
  <c r="S290" i="2"/>
  <c r="S469" i="2"/>
  <c r="S141" i="2"/>
  <c r="S298" i="2"/>
  <c r="S510" i="2"/>
  <c r="S400" i="2"/>
  <c r="S206" i="2"/>
  <c r="S460" i="2"/>
  <c r="S461" i="2"/>
  <c r="S370" i="2"/>
  <c r="S26" i="2"/>
  <c r="S617" i="2"/>
  <c r="S444" i="2"/>
  <c r="S122" i="2"/>
  <c r="S48" i="2"/>
  <c r="S142" i="2"/>
  <c r="S299" i="2"/>
  <c r="S20" i="2"/>
  <c r="S689" i="2"/>
  <c r="S377" i="2"/>
  <c r="S511" i="2"/>
  <c r="S614" i="2"/>
  <c r="S133" i="2"/>
  <c r="S46" i="2"/>
  <c r="S127" i="2"/>
  <c r="S178" i="2"/>
  <c r="S473" i="2"/>
  <c r="S128" i="2"/>
  <c r="S543" i="2"/>
  <c r="S219" i="2"/>
  <c r="S16" i="2"/>
  <c r="S630" i="2"/>
  <c r="S558" i="2"/>
  <c r="S512" i="2"/>
  <c r="S599" i="2"/>
  <c r="S553" i="2"/>
  <c r="S138" i="2"/>
  <c r="S649" i="2"/>
  <c r="S716" i="2"/>
  <c r="S148" i="2"/>
  <c r="S4" i="2"/>
  <c r="S659" i="2"/>
  <c r="S437" i="2"/>
  <c r="S556" i="2"/>
  <c r="S430" i="2"/>
  <c r="S89" i="2"/>
  <c r="S712" i="2"/>
  <c r="S513" i="2"/>
  <c r="S417" i="2"/>
  <c r="S186" i="2"/>
  <c r="S33" i="2"/>
  <c r="S233" i="2"/>
  <c r="S667" i="2"/>
  <c r="S564" i="2"/>
  <c r="S228" i="2"/>
  <c r="S414" i="2"/>
  <c r="S669" i="2"/>
  <c r="S486" i="2"/>
  <c r="S81" i="2"/>
  <c r="S600" i="2"/>
  <c r="S369" i="2"/>
  <c r="S65" i="2"/>
  <c r="S218" i="2"/>
  <c r="S648" i="2"/>
  <c r="S681" i="2"/>
  <c r="S113" i="2"/>
  <c r="S724" i="2"/>
  <c r="S173" i="2"/>
  <c r="S116" i="2"/>
  <c r="S293" i="2"/>
  <c r="S339" i="2"/>
  <c r="S514" i="2"/>
  <c r="S668" i="2"/>
  <c r="S157" i="2"/>
  <c r="S31" i="2"/>
  <c r="S462" i="2"/>
  <c r="S155" i="2"/>
  <c r="S699" i="2"/>
  <c r="S602" i="2"/>
  <c r="S375" i="2"/>
  <c r="S366" i="2"/>
  <c r="S412" i="2"/>
  <c r="S285" i="2"/>
  <c r="S427" i="2"/>
  <c r="S92" i="2"/>
  <c r="S189" i="2"/>
  <c r="S96" i="2"/>
  <c r="S368" i="2"/>
  <c r="S312" i="2"/>
  <c r="S641" i="2"/>
  <c r="S124" i="2"/>
  <c r="S656" i="2"/>
  <c r="S254" i="2"/>
  <c r="S324" i="2"/>
  <c r="S515" i="2"/>
  <c r="S682" i="2"/>
  <c r="S275" i="2"/>
  <c r="S495" i="2"/>
  <c r="S703" i="2"/>
  <c r="S403" i="2"/>
  <c r="S423" i="2"/>
  <c r="S319" i="2"/>
  <c r="S436" i="2"/>
  <c r="S314" i="2"/>
  <c r="S579" i="2"/>
  <c r="S337" i="2"/>
  <c r="S321" i="2"/>
  <c r="S582" i="2"/>
  <c r="S110" i="2"/>
  <c r="S516" i="2"/>
  <c r="S135" i="2"/>
  <c r="S242" i="2"/>
  <c r="S517" i="2"/>
  <c r="S518" i="2"/>
  <c r="S696" i="2"/>
  <c r="S620" i="2"/>
  <c r="S320" i="2"/>
  <c r="S184" i="2"/>
  <c r="S35" i="2"/>
  <c r="S257" i="2"/>
  <c r="S250" i="2"/>
  <c r="S175" i="2"/>
  <c r="S601" i="2"/>
  <c r="S584" i="2"/>
  <c r="S457" i="2"/>
  <c r="S594" i="2"/>
  <c r="S519" i="2"/>
  <c r="S482" i="2"/>
  <c r="S24" i="2"/>
  <c r="S271" i="2"/>
  <c r="S693" i="2"/>
  <c r="S232" i="2"/>
  <c r="S520" i="2"/>
  <c r="S572" i="2"/>
  <c r="S491" i="2"/>
  <c r="S276" i="2"/>
  <c r="S548" i="2"/>
  <c r="S492" i="2"/>
  <c r="S416" i="2"/>
  <c r="S63" i="2"/>
  <c r="S268" i="2"/>
  <c r="S590" i="2"/>
  <c r="S521" i="2"/>
  <c r="S597" i="2"/>
  <c r="S631" i="2"/>
  <c r="S443" i="2"/>
  <c r="S47" i="2"/>
  <c r="S274" i="2"/>
  <c r="S13" i="2"/>
  <c r="S467" i="2"/>
  <c r="S561" i="2"/>
  <c r="S105" i="2"/>
  <c r="S220" i="2"/>
  <c r="S199" i="2"/>
  <c r="S19" i="2"/>
  <c r="S231" i="2"/>
  <c r="S448" i="2"/>
  <c r="S647" i="2"/>
  <c r="S645" i="2"/>
  <c r="S352" i="2"/>
  <c r="S344" i="2"/>
  <c r="S249" i="2"/>
  <c r="S670" i="2"/>
  <c r="S554" i="2"/>
  <c r="S223" i="2"/>
  <c r="S360" i="2"/>
  <c r="S239" i="2"/>
  <c r="S2" i="2"/>
  <c r="S107" i="2"/>
  <c r="S62" i="2"/>
  <c r="S202" i="2"/>
  <c r="S522" i="2"/>
  <c r="S61" i="2"/>
  <c r="S263" i="2"/>
  <c r="S191" i="2"/>
  <c r="S294" i="2"/>
  <c r="S408" i="2"/>
  <c r="S40" i="2"/>
  <c r="S523" i="2"/>
  <c r="S147" i="2"/>
  <c r="S367" i="2"/>
  <c r="S547" i="2"/>
  <c r="S723" i="2"/>
  <c r="S484" i="2"/>
  <c r="S243" i="2"/>
  <c r="S628" i="2"/>
  <c r="S187" i="2"/>
  <c r="S284" i="2"/>
  <c r="S702" i="2"/>
  <c r="S713" i="2"/>
  <c r="S211" i="2"/>
  <c r="S88" i="2"/>
  <c r="S79" i="2"/>
  <c r="S433" i="2"/>
  <c r="S665" i="2"/>
  <c r="S524" i="2"/>
  <c r="S261" i="2"/>
  <c r="S468" i="2"/>
  <c r="S201" i="2"/>
  <c r="S407" i="2"/>
  <c r="S478" i="2"/>
  <c r="S323" i="2"/>
  <c r="S153" i="2"/>
  <c r="S237" i="2"/>
  <c r="S120" i="2"/>
  <c r="S525" i="2"/>
  <c r="S248" i="2"/>
  <c r="S526" i="2"/>
  <c r="S692" i="2"/>
  <c r="S413" i="2"/>
  <c r="S316" i="2"/>
  <c r="S596" i="2"/>
  <c r="S164" i="2"/>
  <c r="S550" i="2"/>
  <c r="S373" i="2"/>
  <c r="S615" i="2"/>
  <c r="S440" i="2"/>
  <c r="S54" i="2"/>
  <c r="S455" i="2"/>
  <c r="S108" i="2"/>
  <c r="S236" i="2"/>
  <c r="S76" i="2"/>
  <c r="S527" i="2"/>
  <c r="S675" i="2"/>
  <c r="S58" i="2"/>
  <c r="S267" i="2"/>
  <c r="S32" i="2"/>
  <c r="S205" i="2"/>
  <c r="S426" i="2"/>
  <c r="S528" i="2"/>
  <c r="S382" i="2"/>
  <c r="S398" i="2"/>
  <c r="S213" i="2"/>
  <c r="S663" i="2"/>
  <c r="S418" i="2"/>
  <c r="S327" i="2"/>
  <c r="S272" i="2"/>
  <c r="S635" i="2"/>
  <c r="S163" i="2"/>
  <c r="S130" i="2"/>
  <c r="S697" i="2"/>
  <c r="S466" i="2"/>
  <c r="S301" i="2"/>
  <c r="S50" i="2"/>
  <c r="S608" i="2"/>
  <c r="S700" i="2"/>
  <c r="S114" i="2"/>
  <c r="S610" i="2"/>
  <c r="S632" i="2"/>
  <c r="S179" i="2"/>
  <c r="S529" i="2"/>
  <c r="S134" i="2"/>
  <c r="S711" i="2"/>
  <c r="S687" i="2"/>
  <c r="S718" i="2"/>
  <c r="S661" i="2"/>
  <c r="S100" i="2"/>
  <c r="S246" i="2"/>
  <c r="S581" i="2"/>
  <c r="S428" i="2"/>
  <c r="S593" i="2"/>
  <c r="S498" i="2"/>
  <c r="S651" i="2"/>
  <c r="S240" i="2"/>
  <c r="S530" i="2"/>
  <c r="S131" i="2"/>
  <c r="S685" i="2"/>
  <c r="S194" i="2"/>
  <c r="S247" i="2"/>
  <c r="S429" i="2"/>
  <c r="S264" i="2"/>
  <c r="S493" i="2"/>
  <c r="S684" i="2"/>
  <c r="S115" i="2"/>
  <c r="S192" i="2"/>
  <c r="S281" i="2"/>
  <c r="S328" i="2"/>
  <c r="S726" i="2"/>
  <c r="S283" i="2"/>
  <c r="S278" i="2"/>
  <c r="S655" i="2"/>
  <c r="S565" i="2"/>
  <c r="S280" i="2"/>
  <c r="S531" i="2"/>
  <c r="S303" i="2"/>
  <c r="S532" i="2"/>
  <c r="S639" i="2"/>
  <c r="S394" i="2"/>
  <c r="S181" i="2"/>
  <c r="S200" i="2"/>
  <c r="S567" i="2"/>
  <c r="S302" i="2"/>
  <c r="S353" i="2"/>
  <c r="S533" i="2"/>
  <c r="S129" i="2"/>
  <c r="S683" i="2"/>
  <c r="S207" i="2"/>
  <c r="S177" i="2"/>
  <c r="S343" i="2"/>
  <c r="S306" i="2"/>
  <c r="S365" i="2"/>
  <c r="S152" i="2"/>
  <c r="S351" i="2"/>
  <c r="S542" i="2"/>
  <c r="S606" i="2"/>
  <c r="S640" i="2"/>
  <c r="S534" i="2"/>
  <c r="S546" i="2"/>
  <c r="S592" i="2"/>
  <c r="S475" i="2"/>
  <c r="S652" i="2"/>
  <c r="S500" i="2"/>
  <c r="S580" i="2"/>
  <c r="S535" i="2"/>
  <c r="S536" i="2"/>
  <c r="S588" i="2"/>
  <c r="S650" i="2"/>
  <c r="S677" i="2"/>
  <c r="S391" i="2"/>
  <c r="S72" i="2"/>
  <c r="S673" i="2"/>
  <c r="S544" i="2"/>
  <c r="S501" i="2"/>
  <c r="S537" i="2"/>
  <c r="S454" i="2"/>
  <c r="S633" i="2"/>
  <c r="S488" i="2"/>
  <c r="S701" i="2"/>
  <c r="S538" i="2"/>
  <c r="S653" i="2"/>
  <c r="S637" i="2"/>
  <c r="S399" i="2"/>
  <c r="S335" i="2"/>
  <c r="S644" i="2"/>
  <c r="S589" i="2"/>
  <c r="S338" i="2"/>
  <c r="S388" i="2"/>
  <c r="S331" i="2"/>
  <c r="S411" i="2"/>
  <c r="S595" i="2"/>
  <c r="S603" i="2"/>
  <c r="S539" i="2"/>
  <c r="S308" i="2"/>
  <c r="S296" i="2"/>
  <c r="S720" i="2"/>
  <c r="S540" i="2"/>
  <c r="S688" i="2"/>
  <c r="S679" i="2"/>
  <c r="S676" i="2"/>
  <c r="S686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AR58" i="2" l="1"/>
  <c r="AR579" i="2"/>
  <c r="AR587" i="2"/>
  <c r="AR464" i="2"/>
  <c r="AR410" i="2"/>
  <c r="AR109" i="2"/>
  <c r="AR171" i="2"/>
  <c r="AR288" i="2"/>
  <c r="AR362" i="2"/>
  <c r="AR451" i="2"/>
  <c r="AR333" i="2"/>
  <c r="AR648" i="2"/>
  <c r="AR326" i="2"/>
  <c r="AR210" i="2"/>
  <c r="AR406" i="2"/>
  <c r="AR566" i="2"/>
  <c r="AR91" i="2"/>
  <c r="M106" i="3"/>
  <c r="AR685" i="2"/>
  <c r="AR455" i="2"/>
  <c r="AR645" i="2"/>
  <c r="AR491" i="2"/>
  <c r="AR135" i="2"/>
  <c r="AR31" i="2"/>
  <c r="AR218" i="2"/>
  <c r="AR33" i="2"/>
  <c r="AR48" i="2"/>
  <c r="AR342" i="2"/>
  <c r="AR118" i="2"/>
  <c r="AR149" i="2"/>
  <c r="AR221" i="2"/>
  <c r="AR690" i="2"/>
  <c r="AR311" i="2"/>
  <c r="AR432" i="2"/>
  <c r="AR396" i="2"/>
  <c r="AR359" i="2"/>
  <c r="AR626" i="2"/>
  <c r="AR269" i="2"/>
  <c r="AR61" i="2"/>
  <c r="AR433" i="2"/>
  <c r="AR445" i="2"/>
  <c r="AR654" i="2"/>
  <c r="AR698" i="2"/>
  <c r="AR417" i="2"/>
  <c r="AR570" i="2"/>
  <c r="AR161" i="2"/>
  <c r="AR199" i="2"/>
  <c r="AR520" i="2"/>
  <c r="AR101" i="2"/>
  <c r="AR466" i="2"/>
  <c r="AR345" i="2"/>
  <c r="AR84" i="2"/>
  <c r="AR680" i="2"/>
  <c r="AR373" i="2"/>
  <c r="AR245" i="2"/>
  <c r="AR265" i="2"/>
  <c r="AR112" i="2"/>
  <c r="AR443" i="2"/>
  <c r="AR469" i="2"/>
  <c r="AR459" i="2"/>
  <c r="AR383" i="2"/>
  <c r="AR458" i="2"/>
  <c r="AR564" i="2"/>
  <c r="AR478" i="2"/>
  <c r="AR197" i="2"/>
  <c r="AR215" i="2"/>
  <c r="AR107" i="2"/>
  <c r="AR349" i="2"/>
  <c r="AR152" i="2"/>
  <c r="AR528" i="2"/>
  <c r="AR62" i="2"/>
  <c r="AR341" i="2"/>
  <c r="AR180" i="2"/>
  <c r="AR667" i="2"/>
  <c r="AR255" i="2"/>
  <c r="AR376" i="2"/>
  <c r="AR273" i="2"/>
  <c r="AR148" i="2"/>
  <c r="AR26" i="2"/>
  <c r="AR217" i="2"/>
  <c r="AR448" i="2"/>
  <c r="AR465" i="2"/>
  <c r="AR502" i="2"/>
  <c r="AR409" i="2"/>
  <c r="AR592" i="2"/>
  <c r="AR381" i="2"/>
  <c r="AR542" i="2"/>
  <c r="AR160" i="2"/>
  <c r="AR5" i="2"/>
  <c r="AR426" i="2"/>
  <c r="AR431" i="2"/>
  <c r="AR419" i="2"/>
  <c r="AR393" i="2"/>
  <c r="AR401" i="2"/>
  <c r="AR572" i="2"/>
  <c r="AR343" i="2"/>
  <c r="AR54" i="2"/>
  <c r="AR642" i="2"/>
  <c r="AR24" i="2"/>
  <c r="AR618" i="2"/>
  <c r="AR493" i="2"/>
  <c r="AR482" i="2"/>
  <c r="AR173" i="2"/>
  <c r="AR556" i="2"/>
  <c r="AR377" i="2"/>
  <c r="AR481" i="2"/>
  <c r="AR583" i="2"/>
  <c r="AR154" i="2"/>
  <c r="AR203" i="2"/>
  <c r="AR378" i="2"/>
  <c r="AR66" i="2"/>
  <c r="AR144" i="2"/>
  <c r="AR59" i="2"/>
  <c r="AR34" i="2"/>
  <c r="AR306" i="2"/>
  <c r="AR639" i="2"/>
  <c r="AR145" i="2"/>
  <c r="AR670" i="2"/>
  <c r="AR193" i="2"/>
  <c r="AR325" i="2"/>
  <c r="AR391" i="2"/>
  <c r="AR581" i="2"/>
  <c r="AR436" i="2"/>
  <c r="AR228" i="2"/>
  <c r="AR206" i="2"/>
  <c r="AR45" i="2"/>
  <c r="AR640" i="2"/>
  <c r="AR594" i="2"/>
  <c r="AR641" i="2"/>
  <c r="AR113" i="2"/>
  <c r="AR659" i="2"/>
  <c r="AR219" i="2"/>
  <c r="AR20" i="2"/>
  <c r="AR77" i="2"/>
  <c r="AR560" i="2"/>
  <c r="AR71" i="2"/>
  <c r="AR456" i="2"/>
  <c r="AR348" i="2"/>
  <c r="AR374" i="2"/>
  <c r="AR250" i="2"/>
  <c r="AR225" i="2"/>
  <c r="AR590" i="2"/>
  <c r="AR710" i="2"/>
  <c r="AR53" i="2"/>
  <c r="AR280" i="2"/>
  <c r="AR124" i="2"/>
  <c r="AR78" i="2"/>
  <c r="AR354" i="2"/>
  <c r="AR603" i="2"/>
  <c r="AR353" i="2"/>
  <c r="AR247" i="2"/>
  <c r="AR608" i="2"/>
  <c r="AR243" i="2"/>
  <c r="AR312" i="2"/>
  <c r="AR155" i="2"/>
  <c r="AR681" i="2"/>
  <c r="AR543" i="2"/>
  <c r="AR510" i="2"/>
  <c r="AR611" i="2"/>
  <c r="AR111" i="2"/>
  <c r="AR662" i="2"/>
  <c r="AR39" i="2"/>
  <c r="AR83" i="2"/>
  <c r="AR483" i="2"/>
  <c r="AR514" i="2"/>
  <c r="AR40" i="2"/>
  <c r="AR370" i="2"/>
  <c r="AR264" i="2"/>
  <c r="AR689" i="2"/>
  <c r="AR70" i="2"/>
  <c r="AR302" i="2"/>
  <c r="AR278" i="2"/>
  <c r="AR526" i="2"/>
  <c r="AR522" i="2"/>
  <c r="AR403" i="2"/>
  <c r="AR128" i="2"/>
  <c r="AR142" i="2"/>
  <c r="AR559" i="2"/>
  <c r="AR605" i="2"/>
  <c r="AR365" i="2"/>
  <c r="AR711" i="2"/>
  <c r="AR44" i="2"/>
  <c r="AR610" i="2"/>
  <c r="AR531" i="2"/>
  <c r="AR358" i="2"/>
  <c r="AR389" i="2"/>
  <c r="AR337" i="2"/>
  <c r="AR258" i="2"/>
  <c r="AR230" i="2"/>
  <c r="AR327" i="2"/>
  <c r="AR2" i="2"/>
  <c r="AR121" i="2"/>
  <c r="AR82" i="2"/>
  <c r="AR85" i="2"/>
  <c r="AR235" i="2"/>
  <c r="AR10" i="2"/>
  <c r="AR97" i="2"/>
  <c r="AR683" i="2"/>
  <c r="AR63" i="2"/>
  <c r="AR414" i="2"/>
  <c r="AR402" i="2"/>
  <c r="AR340" i="2"/>
  <c r="AR27" i="2"/>
  <c r="AR634" i="2"/>
  <c r="AR279" i="2"/>
  <c r="L116" i="3"/>
  <c r="AR602" i="2"/>
  <c r="AR252" i="2"/>
  <c r="AR598" i="2"/>
  <c r="AR653" i="2"/>
  <c r="AR429" i="2"/>
  <c r="AR700" i="2"/>
  <c r="AR76" i="2"/>
  <c r="AR413" i="2"/>
  <c r="AR468" i="2"/>
  <c r="AR492" i="2"/>
  <c r="AR494" i="2"/>
  <c r="AR316" i="2"/>
  <c r="AR506" i="2"/>
  <c r="AR23" i="2"/>
  <c r="AR650" i="2"/>
  <c r="AR213" i="2"/>
  <c r="AR13" i="2"/>
  <c r="AR156" i="2"/>
  <c r="AR67" i="2"/>
  <c r="AR574" i="2"/>
  <c r="AR104" i="2"/>
  <c r="AR12" i="2"/>
  <c r="AR398" i="2"/>
  <c r="AR276" i="2"/>
  <c r="AR242" i="2"/>
  <c r="AR392" i="2"/>
  <c r="AR238" i="2"/>
  <c r="AR98" i="2"/>
  <c r="AR629" i="2"/>
  <c r="AR11" i="2"/>
  <c r="AR60" i="2"/>
  <c r="AR527" i="2"/>
  <c r="AR437" i="2"/>
  <c r="AR411" i="2"/>
  <c r="AR488" i="2"/>
  <c r="AR718" i="2"/>
  <c r="AR202" i="2"/>
  <c r="AR601" i="2"/>
  <c r="AR473" i="2"/>
  <c r="AR141" i="2"/>
  <c r="AR38" i="2"/>
  <c r="AR575" i="2"/>
  <c r="AR505" i="2"/>
  <c r="AR49" i="2"/>
  <c r="AR7" i="2"/>
  <c r="AR37" i="2"/>
  <c r="AR224" i="2"/>
  <c r="AR117" i="2"/>
  <c r="AR304" i="2"/>
  <c r="AR93" i="2"/>
  <c r="AR438" i="2"/>
  <c r="AR315" i="2"/>
  <c r="AR563" i="2"/>
  <c r="AR204" i="2"/>
  <c r="AR655" i="2"/>
  <c r="AR584" i="2"/>
  <c r="AR485" i="2"/>
  <c r="AR669" i="2"/>
  <c r="AR606" i="2"/>
  <c r="AR361" i="2"/>
  <c r="AR462" i="2"/>
  <c r="AR507" i="2"/>
  <c r="AR344" i="2"/>
  <c r="AR277" i="2"/>
  <c r="AR541" i="2"/>
  <c r="AR293" i="2"/>
  <c r="AR412" i="2"/>
  <c r="AR307" i="2"/>
  <c r="AR187" i="2"/>
  <c r="AR209" i="2"/>
  <c r="AR364" i="2"/>
  <c r="AR36" i="2"/>
  <c r="AR55" i="2"/>
  <c r="AR130" i="2"/>
  <c r="AR64" i="2"/>
  <c r="AR87" i="2"/>
  <c r="AR133" i="2"/>
  <c r="AR73" i="2"/>
  <c r="AR261" i="2"/>
  <c r="AR74" i="2"/>
  <c r="AR43" i="2"/>
  <c r="AR108" i="2"/>
  <c r="AR352" i="2"/>
  <c r="AR674" i="2"/>
  <c r="AR28" i="2"/>
  <c r="AR346" i="2"/>
  <c r="AR251" i="2"/>
  <c r="AR386" i="2"/>
  <c r="AR425" i="2"/>
  <c r="AR131" i="2"/>
  <c r="AR175" i="2"/>
  <c r="AR214" i="2"/>
  <c r="AR495" i="2"/>
  <c r="AR178" i="2"/>
  <c r="AR643" i="2"/>
  <c r="AR390" i="2"/>
  <c r="AR181" i="2"/>
  <c r="AR489" i="2"/>
  <c r="AR452" i="2"/>
  <c r="AR471" i="2"/>
  <c r="AR628" i="2"/>
  <c r="AR299" i="2"/>
  <c r="AR68" i="2"/>
  <c r="AR189" i="2"/>
  <c r="AR29" i="2"/>
  <c r="AR290" i="2"/>
  <c r="AR14" i="2"/>
  <c r="AR719" i="2"/>
  <c r="AR405" i="2"/>
  <c r="AR509" i="2"/>
  <c r="AR421" i="2"/>
  <c r="AR313" i="2"/>
  <c r="AR80" i="2"/>
  <c r="AR21" i="2"/>
  <c r="AR388" i="2"/>
  <c r="AR79" i="2"/>
  <c r="AR110" i="2"/>
  <c r="AR138" i="2"/>
  <c r="AR56" i="2"/>
  <c r="AR330" i="2"/>
  <c r="AR90" i="2"/>
  <c r="AR661" i="2"/>
  <c r="AR249" i="2"/>
  <c r="AR500" i="2"/>
  <c r="AR394" i="2"/>
  <c r="AR240" i="2"/>
  <c r="AR88" i="2"/>
  <c r="AR231" i="2"/>
  <c r="AR257" i="2"/>
  <c r="AR636" i="2"/>
  <c r="AR474" i="2"/>
  <c r="AR140" i="2"/>
  <c r="AR709" i="2"/>
  <c r="AR375" i="2"/>
  <c r="AR284" i="2"/>
  <c r="AR404" i="2"/>
  <c r="AR314" i="2"/>
  <c r="AR226" i="2"/>
  <c r="AR182" i="2"/>
  <c r="AR132" i="2"/>
  <c r="AR589" i="2"/>
  <c r="AR163" i="2"/>
  <c r="AR32" i="2"/>
  <c r="AR211" i="2"/>
  <c r="AR523" i="2"/>
  <c r="AR19" i="2"/>
  <c r="AR35" i="2"/>
  <c r="AR339" i="2"/>
  <c r="AR712" i="2"/>
  <c r="AR599" i="2"/>
  <c r="AR286" i="2"/>
  <c r="AR623" i="2"/>
  <c r="AR25" i="2"/>
  <c r="AR259" i="2"/>
  <c r="AR355" i="2"/>
  <c r="AR476" i="2"/>
  <c r="AR586" i="2"/>
  <c r="AR282" i="2"/>
  <c r="AR185" i="2"/>
  <c r="AR568" i="2"/>
  <c r="AR363" i="2"/>
  <c r="AR450" i="2"/>
  <c r="AR442" i="2"/>
  <c r="AR15" i="2"/>
  <c r="AR687" i="2"/>
  <c r="AR8" i="2"/>
  <c r="AR297" i="2"/>
  <c r="AR9" i="2"/>
  <c r="AR573" i="2"/>
  <c r="AR461" i="2"/>
  <c r="AR439" i="2"/>
  <c r="AR119" i="2"/>
  <c r="AR105" i="2"/>
  <c r="AR338" i="2"/>
  <c r="AR134" i="2"/>
  <c r="AR205" i="2"/>
  <c r="AR237" i="2"/>
  <c r="AR597" i="2"/>
  <c r="AR232" i="2"/>
  <c r="AR582" i="2"/>
  <c r="AR427" i="2"/>
  <c r="AR553" i="2"/>
  <c r="AR46" i="2"/>
  <c r="AR22" i="2"/>
  <c r="AR126" i="2"/>
  <c r="AR616" i="2"/>
  <c r="AR190" i="2"/>
  <c r="AR479" i="2"/>
  <c r="AR671" i="2"/>
  <c r="AR663" i="2"/>
  <c r="AR428" i="2"/>
  <c r="AR546" i="2"/>
  <c r="AR244" i="2"/>
  <c r="AR518" i="2"/>
  <c r="AR236" i="2"/>
  <c r="AR18" i="2"/>
  <c r="AR498" i="2"/>
  <c r="AR179" i="2"/>
  <c r="AR267" i="2"/>
  <c r="AR323" i="2"/>
  <c r="AR324" i="2"/>
  <c r="AR512" i="2"/>
  <c r="AR614" i="2"/>
  <c r="AR350" i="2"/>
  <c r="AR253" i="2"/>
  <c r="AR347" i="2"/>
  <c r="AR496" i="2"/>
  <c r="AR195" i="2"/>
  <c r="AR664" i="2"/>
  <c r="AR172" i="2"/>
  <c r="AR422" i="2"/>
  <c r="AR477" i="2"/>
  <c r="AR336" i="2"/>
  <c r="AR241" i="2"/>
  <c r="AR371" i="2"/>
  <c r="AR157" i="2"/>
  <c r="AR444" i="2"/>
  <c r="AR6" i="2"/>
  <c r="AR453" i="2"/>
  <c r="AR30" i="2"/>
  <c r="AR256" i="2"/>
  <c r="AR125" i="2"/>
  <c r="AR562" i="2"/>
  <c r="AR632" i="2"/>
  <c r="AR684" i="2"/>
  <c r="AR486" i="2"/>
  <c r="AR550" i="2"/>
  <c r="AR183" i="2"/>
  <c r="AR150" i="2"/>
  <c r="AR153" i="2"/>
  <c r="AR335" i="2"/>
  <c r="AR207" i="2"/>
  <c r="AR593" i="2"/>
  <c r="AR164" i="2"/>
  <c r="AR408" i="2"/>
  <c r="AR268" i="2"/>
  <c r="AR320" i="2"/>
  <c r="AR254" i="2"/>
  <c r="AR116" i="2"/>
  <c r="AR430" i="2"/>
  <c r="AR151" i="2"/>
  <c r="AR334" i="2"/>
  <c r="AR99" i="2"/>
  <c r="AR552" i="2"/>
  <c r="AR387" i="2"/>
  <c r="AR545" i="2"/>
  <c r="AR310" i="2"/>
  <c r="AR604" i="2"/>
  <c r="AR102" i="2"/>
  <c r="M107" i="3"/>
  <c r="R5" i="3"/>
  <c r="C118" i="3"/>
  <c r="T122" i="3"/>
  <c r="J98" i="3"/>
  <c r="C37" i="3"/>
  <c r="L102" i="3"/>
  <c r="C48" i="3"/>
  <c r="J117" i="3"/>
  <c r="J120" i="3"/>
  <c r="C112" i="3"/>
  <c r="J114" i="3"/>
  <c r="K104" i="3"/>
  <c r="G104" i="3"/>
  <c r="K63" i="3"/>
  <c r="K74" i="3"/>
  <c r="C88" i="3"/>
  <c r="M34" i="3"/>
  <c r="K45" i="3"/>
  <c r="C82" i="3"/>
  <c r="C111" i="3"/>
  <c r="C10" i="3"/>
  <c r="R97" i="3"/>
  <c r="C99" i="3"/>
  <c r="M36" i="3"/>
  <c r="C4" i="3"/>
  <c r="D111" i="3"/>
  <c r="E4" i="3"/>
  <c r="J11" i="3"/>
  <c r="E117" i="3"/>
  <c r="E85" i="3"/>
  <c r="F23" i="3"/>
  <c r="F36" i="3"/>
  <c r="G51" i="3"/>
  <c r="C95" i="3"/>
  <c r="D91" i="3"/>
  <c r="E65" i="3"/>
  <c r="H70" i="3"/>
  <c r="E106" i="3"/>
  <c r="G65" i="3"/>
  <c r="D117" i="3"/>
  <c r="E74" i="3"/>
  <c r="D26" i="3"/>
  <c r="E2" i="3"/>
  <c r="H75" i="3"/>
  <c r="D65" i="3"/>
  <c r="E62" i="3"/>
  <c r="D2" i="3"/>
  <c r="F104" i="3"/>
  <c r="I91" i="3"/>
  <c r="L60" i="3"/>
  <c r="H40" i="3"/>
  <c r="L50" i="3"/>
  <c r="J16" i="3"/>
  <c r="C107" i="3"/>
  <c r="F47" i="3"/>
  <c r="N57" i="3"/>
  <c r="G52" i="3"/>
  <c r="F101" i="3"/>
  <c r="H122" i="3"/>
  <c r="I98" i="3"/>
  <c r="M12" i="3"/>
  <c r="F105" i="3"/>
  <c r="F10" i="3"/>
  <c r="C89" i="3"/>
  <c r="D37" i="3"/>
  <c r="E39" i="3"/>
  <c r="F78" i="3"/>
  <c r="G91" i="3"/>
  <c r="H104" i="3"/>
  <c r="I35" i="3"/>
  <c r="O88" i="3"/>
  <c r="C5" i="3"/>
  <c r="H48" i="3"/>
  <c r="M67" i="3"/>
  <c r="J116" i="3"/>
  <c r="I20" i="3"/>
  <c r="J8" i="3"/>
  <c r="D97" i="3"/>
  <c r="E87" i="3"/>
  <c r="E48" i="3"/>
  <c r="H98" i="3"/>
  <c r="I43" i="3"/>
  <c r="K20" i="3"/>
  <c r="O77" i="3"/>
  <c r="E113" i="3"/>
  <c r="G105" i="3"/>
  <c r="E102" i="3"/>
  <c r="F99" i="3"/>
  <c r="G9" i="3"/>
  <c r="C76" i="3"/>
  <c r="D78" i="3"/>
  <c r="E17" i="3"/>
  <c r="E47" i="3"/>
  <c r="K14" i="3"/>
  <c r="E69" i="3"/>
  <c r="J104" i="3"/>
  <c r="J106" i="3"/>
  <c r="C7" i="3"/>
  <c r="D48" i="3"/>
  <c r="E20" i="3"/>
  <c r="E23" i="3"/>
  <c r="F24" i="3"/>
  <c r="S105" i="3"/>
  <c r="D69" i="3"/>
  <c r="D105" i="3"/>
  <c r="L39" i="3"/>
  <c r="D5" i="3"/>
  <c r="M84" i="3"/>
  <c r="J115" i="3"/>
  <c r="J107" i="3"/>
  <c r="J113" i="3"/>
  <c r="C57" i="3"/>
  <c r="D85" i="3"/>
  <c r="L107" i="3"/>
  <c r="S99" i="3"/>
  <c r="T110" i="3"/>
  <c r="S110" i="3"/>
  <c r="R110" i="3"/>
  <c r="Q110" i="3"/>
  <c r="P110" i="3"/>
  <c r="V110" i="3"/>
  <c r="O110" i="3"/>
  <c r="N110" i="3"/>
  <c r="U110" i="3"/>
  <c r="L110" i="3"/>
  <c r="G110" i="3"/>
  <c r="M110" i="3"/>
  <c r="E110" i="3"/>
  <c r="D110" i="3"/>
  <c r="K110" i="3"/>
  <c r="R80" i="3"/>
  <c r="Q80" i="3"/>
  <c r="P80" i="3"/>
  <c r="O80" i="3"/>
  <c r="U80" i="3"/>
  <c r="S80" i="3"/>
  <c r="V80" i="3"/>
  <c r="T80" i="3"/>
  <c r="F80" i="3"/>
  <c r="L80" i="3"/>
  <c r="D80" i="3"/>
  <c r="N80" i="3"/>
  <c r="K80" i="3"/>
  <c r="I80" i="3"/>
  <c r="J121" i="3"/>
  <c r="V20" i="3"/>
  <c r="U20" i="3"/>
  <c r="T20" i="3"/>
  <c r="S20" i="3"/>
  <c r="P20" i="3"/>
  <c r="O20" i="3"/>
  <c r="N20" i="3"/>
  <c r="M20" i="3"/>
  <c r="R20" i="3"/>
  <c r="L20" i="3"/>
  <c r="C20" i="3"/>
  <c r="V112" i="3"/>
  <c r="U112" i="3"/>
  <c r="T112" i="3"/>
  <c r="S112" i="3"/>
  <c r="P112" i="3"/>
  <c r="Q112" i="3"/>
  <c r="N112" i="3"/>
  <c r="M112" i="3"/>
  <c r="L112" i="3"/>
  <c r="O112" i="3"/>
  <c r="I112" i="3"/>
  <c r="H112" i="3"/>
  <c r="R112" i="3"/>
  <c r="R74" i="3"/>
  <c r="Q74" i="3"/>
  <c r="P74" i="3"/>
  <c r="O74" i="3"/>
  <c r="U74" i="3"/>
  <c r="V74" i="3"/>
  <c r="T74" i="3"/>
  <c r="N74" i="3"/>
  <c r="F74" i="3"/>
  <c r="M74" i="3"/>
  <c r="D74" i="3"/>
  <c r="S74" i="3"/>
  <c r="H74" i="3"/>
  <c r="V88" i="3"/>
  <c r="U88" i="3"/>
  <c r="T88" i="3"/>
  <c r="R88" i="3"/>
  <c r="Q88" i="3"/>
  <c r="N88" i="3"/>
  <c r="P88" i="3"/>
  <c r="M88" i="3"/>
  <c r="L88" i="3"/>
  <c r="K88" i="3"/>
  <c r="I88" i="3"/>
  <c r="H88" i="3"/>
  <c r="G88" i="3"/>
  <c r="S88" i="3"/>
  <c r="R30" i="3"/>
  <c r="Q30" i="3"/>
  <c r="P30" i="3"/>
  <c r="O30" i="3"/>
  <c r="U30" i="3"/>
  <c r="S30" i="3"/>
  <c r="V30" i="3"/>
  <c r="M30" i="3"/>
  <c r="L30" i="3"/>
  <c r="K30" i="3"/>
  <c r="F30" i="3"/>
  <c r="D30" i="3"/>
  <c r="T30" i="3"/>
  <c r="H30" i="3"/>
  <c r="N30" i="3"/>
  <c r="I30" i="3"/>
  <c r="Q120" i="3"/>
  <c r="P120" i="3"/>
  <c r="O120" i="3"/>
  <c r="T120" i="3"/>
  <c r="V120" i="3"/>
  <c r="S120" i="3"/>
  <c r="U120" i="3"/>
  <c r="R120" i="3"/>
  <c r="N120" i="3"/>
  <c r="M120" i="3"/>
  <c r="E120" i="3"/>
  <c r="K120" i="3"/>
  <c r="L120" i="3"/>
  <c r="H120" i="3"/>
  <c r="G120" i="3"/>
  <c r="V61" i="3"/>
  <c r="U61" i="3"/>
  <c r="T61" i="3"/>
  <c r="S61" i="3"/>
  <c r="R61" i="3"/>
  <c r="P61" i="3"/>
  <c r="O61" i="3"/>
  <c r="L61" i="3"/>
  <c r="N61" i="3"/>
  <c r="Q61" i="3"/>
  <c r="I61" i="3"/>
  <c r="H61" i="3"/>
  <c r="G61" i="3"/>
  <c r="F61" i="3"/>
  <c r="E61" i="3"/>
  <c r="M61" i="3"/>
  <c r="K61" i="3"/>
  <c r="V118" i="3"/>
  <c r="U118" i="3"/>
  <c r="T118" i="3"/>
  <c r="S118" i="3"/>
  <c r="P118" i="3"/>
  <c r="O118" i="3"/>
  <c r="R118" i="3"/>
  <c r="N118" i="3"/>
  <c r="M118" i="3"/>
  <c r="L118" i="3"/>
  <c r="Q118" i="3"/>
  <c r="I118" i="3"/>
  <c r="H118" i="3"/>
  <c r="K118" i="3"/>
  <c r="O68" i="3"/>
  <c r="V68" i="3"/>
  <c r="U68" i="3"/>
  <c r="R68" i="3"/>
  <c r="S68" i="3"/>
  <c r="Q68" i="3"/>
  <c r="N68" i="3"/>
  <c r="M68" i="3"/>
  <c r="P68" i="3"/>
  <c r="H68" i="3"/>
  <c r="T68" i="3"/>
  <c r="E68" i="3"/>
  <c r="O51" i="3"/>
  <c r="V51" i="3"/>
  <c r="U51" i="3"/>
  <c r="R51" i="3"/>
  <c r="P51" i="3"/>
  <c r="N51" i="3"/>
  <c r="T51" i="3"/>
  <c r="S51" i="3"/>
  <c r="M51" i="3"/>
  <c r="Q51" i="3"/>
  <c r="I51" i="3"/>
  <c r="K51" i="3"/>
  <c r="E51" i="3"/>
  <c r="D112" i="3"/>
  <c r="D20" i="3"/>
  <c r="D82" i="3"/>
  <c r="D63" i="3"/>
  <c r="E63" i="3"/>
  <c r="F118" i="3"/>
  <c r="F14" i="3"/>
  <c r="F13" i="3"/>
  <c r="F40" i="3"/>
  <c r="G106" i="3"/>
  <c r="G4" i="3"/>
  <c r="G20" i="3"/>
  <c r="I4" i="3"/>
  <c r="I29" i="3"/>
  <c r="K101" i="3"/>
  <c r="L68" i="3"/>
  <c r="M79" i="3"/>
  <c r="N65" i="3"/>
  <c r="P3" i="3"/>
  <c r="V3" i="3"/>
  <c r="S3" i="3"/>
  <c r="T3" i="3"/>
  <c r="R3" i="3"/>
  <c r="U3" i="3"/>
  <c r="Q3" i="3"/>
  <c r="N3" i="3"/>
  <c r="L3" i="3"/>
  <c r="M3" i="3"/>
  <c r="K3" i="3"/>
  <c r="O3" i="3"/>
  <c r="F3" i="3"/>
  <c r="V28" i="3"/>
  <c r="U28" i="3"/>
  <c r="T28" i="3"/>
  <c r="S28" i="3"/>
  <c r="Q28" i="3"/>
  <c r="P28" i="3"/>
  <c r="M28" i="3"/>
  <c r="L28" i="3"/>
  <c r="N28" i="3"/>
  <c r="K28" i="3"/>
  <c r="I28" i="3"/>
  <c r="O28" i="3"/>
  <c r="H28" i="3"/>
  <c r="G28" i="3"/>
  <c r="F28" i="3"/>
  <c r="R28" i="3"/>
  <c r="V25" i="3"/>
  <c r="U25" i="3"/>
  <c r="T25" i="3"/>
  <c r="Q25" i="3"/>
  <c r="P25" i="3"/>
  <c r="O25" i="3"/>
  <c r="N25" i="3"/>
  <c r="S25" i="3"/>
  <c r="M25" i="3"/>
  <c r="L25" i="3"/>
  <c r="R25" i="3"/>
  <c r="K25" i="3"/>
  <c r="I25" i="3"/>
  <c r="D25" i="3"/>
  <c r="J108" i="3"/>
  <c r="Q115" i="3"/>
  <c r="P115" i="3"/>
  <c r="O115" i="3"/>
  <c r="T115" i="3"/>
  <c r="R115" i="3"/>
  <c r="V115" i="3"/>
  <c r="U115" i="3"/>
  <c r="E115" i="3"/>
  <c r="N115" i="3"/>
  <c r="I115" i="3"/>
  <c r="L115" i="3"/>
  <c r="S115" i="3"/>
  <c r="H115" i="3"/>
  <c r="K115" i="3"/>
  <c r="G115" i="3"/>
  <c r="V114" i="3"/>
  <c r="U114" i="3"/>
  <c r="S114" i="3"/>
  <c r="R114" i="3"/>
  <c r="O114" i="3"/>
  <c r="P114" i="3"/>
  <c r="N114" i="3"/>
  <c r="M114" i="3"/>
  <c r="L114" i="3"/>
  <c r="T114" i="3"/>
  <c r="K114" i="3"/>
  <c r="H114" i="3"/>
  <c r="Q114" i="3"/>
  <c r="I114" i="3"/>
  <c r="V90" i="3"/>
  <c r="U90" i="3"/>
  <c r="T90" i="3"/>
  <c r="S90" i="3"/>
  <c r="P90" i="3"/>
  <c r="Q90" i="3"/>
  <c r="N90" i="3"/>
  <c r="M90" i="3"/>
  <c r="L90" i="3"/>
  <c r="K90" i="3"/>
  <c r="I90" i="3"/>
  <c r="H90" i="3"/>
  <c r="O90" i="3"/>
  <c r="U32" i="3"/>
  <c r="T32" i="3"/>
  <c r="S32" i="3"/>
  <c r="R32" i="3"/>
  <c r="Q32" i="3"/>
  <c r="O32" i="3"/>
  <c r="M32" i="3"/>
  <c r="V32" i="3"/>
  <c r="K32" i="3"/>
  <c r="H32" i="3"/>
  <c r="P32" i="3"/>
  <c r="F32" i="3"/>
  <c r="N32" i="3"/>
  <c r="E32" i="3"/>
  <c r="L32" i="3"/>
  <c r="D32" i="3"/>
  <c r="I32" i="3"/>
  <c r="V62" i="3"/>
  <c r="U62" i="3"/>
  <c r="T62" i="3"/>
  <c r="S62" i="3"/>
  <c r="Q62" i="3"/>
  <c r="P62" i="3"/>
  <c r="R62" i="3"/>
  <c r="M62" i="3"/>
  <c r="L62" i="3"/>
  <c r="N62" i="3"/>
  <c r="K62" i="3"/>
  <c r="I62" i="3"/>
  <c r="H62" i="3"/>
  <c r="O62" i="3"/>
  <c r="G62" i="3"/>
  <c r="F62" i="3"/>
  <c r="V57" i="3"/>
  <c r="U57" i="3"/>
  <c r="T57" i="3"/>
  <c r="S57" i="3"/>
  <c r="P57" i="3"/>
  <c r="Q57" i="3"/>
  <c r="M57" i="3"/>
  <c r="O57" i="3"/>
  <c r="L57" i="3"/>
  <c r="R57" i="3"/>
  <c r="H57" i="3"/>
  <c r="K57" i="3"/>
  <c r="V16" i="3"/>
  <c r="U16" i="3"/>
  <c r="T16" i="3"/>
  <c r="S16" i="3"/>
  <c r="P16" i="3"/>
  <c r="R16" i="3"/>
  <c r="Q16" i="3"/>
  <c r="N16" i="3"/>
  <c r="M16" i="3"/>
  <c r="L16" i="3"/>
  <c r="I16" i="3"/>
  <c r="K16" i="3"/>
  <c r="R87" i="3"/>
  <c r="Q87" i="3"/>
  <c r="P87" i="3"/>
  <c r="O87" i="3"/>
  <c r="U87" i="3"/>
  <c r="V87" i="3"/>
  <c r="S87" i="3"/>
  <c r="K87" i="3"/>
  <c r="F87" i="3"/>
  <c r="M87" i="3"/>
  <c r="I87" i="3"/>
  <c r="D87" i="3"/>
  <c r="V117" i="3"/>
  <c r="U117" i="3"/>
  <c r="T117" i="3"/>
  <c r="R117" i="3"/>
  <c r="Q117" i="3"/>
  <c r="S117" i="3"/>
  <c r="O117" i="3"/>
  <c r="N117" i="3"/>
  <c r="M117" i="3"/>
  <c r="L117" i="3"/>
  <c r="K117" i="3"/>
  <c r="I117" i="3"/>
  <c r="H117" i="3"/>
  <c r="G117" i="3"/>
  <c r="O59" i="3"/>
  <c r="V59" i="3"/>
  <c r="U59" i="3"/>
  <c r="R59" i="3"/>
  <c r="Q59" i="3"/>
  <c r="P59" i="3"/>
  <c r="T59" i="3"/>
  <c r="M59" i="3"/>
  <c r="N59" i="3"/>
  <c r="S59" i="3"/>
  <c r="K59" i="3"/>
  <c r="L59" i="3"/>
  <c r="H59" i="3"/>
  <c r="I59" i="3"/>
  <c r="E59" i="3"/>
  <c r="D114" i="3"/>
  <c r="D99" i="3"/>
  <c r="D19" i="3"/>
  <c r="D71" i="3"/>
  <c r="D13" i="3"/>
  <c r="D28" i="3"/>
  <c r="E118" i="3"/>
  <c r="E94" i="3"/>
  <c r="E13" i="3"/>
  <c r="E40" i="3"/>
  <c r="F107" i="3"/>
  <c r="F17" i="3"/>
  <c r="F71" i="3"/>
  <c r="F48" i="3"/>
  <c r="G122" i="3"/>
  <c r="G15" i="3"/>
  <c r="H107" i="3"/>
  <c r="H51" i="3"/>
  <c r="I3" i="3"/>
  <c r="I57" i="3"/>
  <c r="K17" i="3"/>
  <c r="L29" i="3"/>
  <c r="M80" i="3"/>
  <c r="N58" i="3"/>
  <c r="R90" i="3"/>
  <c r="V22" i="3"/>
  <c r="U22" i="3"/>
  <c r="T22" i="3"/>
  <c r="S22" i="3"/>
  <c r="R22" i="3"/>
  <c r="O22" i="3"/>
  <c r="Q22" i="3"/>
  <c r="N22" i="3"/>
  <c r="M22" i="3"/>
  <c r="L22" i="3"/>
  <c r="P22" i="3"/>
  <c r="K22" i="3"/>
  <c r="G22" i="3"/>
  <c r="I22" i="3"/>
  <c r="V100" i="3"/>
  <c r="U100" i="3"/>
  <c r="T100" i="3"/>
  <c r="S100" i="3"/>
  <c r="R100" i="3"/>
  <c r="P100" i="3"/>
  <c r="O100" i="3"/>
  <c r="N100" i="3"/>
  <c r="L100" i="3"/>
  <c r="I100" i="3"/>
  <c r="Q100" i="3"/>
  <c r="G100" i="3"/>
  <c r="F100" i="3"/>
  <c r="E100" i="3"/>
  <c r="K100" i="3"/>
  <c r="M100" i="3"/>
  <c r="V27" i="3"/>
  <c r="U27" i="3"/>
  <c r="T27" i="3"/>
  <c r="R27" i="3"/>
  <c r="Q27" i="3"/>
  <c r="N27" i="3"/>
  <c r="M27" i="3"/>
  <c r="P27" i="3"/>
  <c r="L27" i="3"/>
  <c r="K27" i="3"/>
  <c r="I27" i="3"/>
  <c r="O27" i="3"/>
  <c r="S27" i="3"/>
  <c r="G27" i="3"/>
  <c r="F25" i="3"/>
  <c r="V72" i="3"/>
  <c r="U72" i="3"/>
  <c r="T72" i="3"/>
  <c r="S72" i="3"/>
  <c r="P72" i="3"/>
  <c r="O72" i="3"/>
  <c r="N72" i="3"/>
  <c r="M72" i="3"/>
  <c r="L72" i="3"/>
  <c r="R72" i="3"/>
  <c r="K72" i="3"/>
  <c r="I72" i="3"/>
  <c r="Q72" i="3"/>
  <c r="H72" i="3"/>
  <c r="V82" i="3"/>
  <c r="U82" i="3"/>
  <c r="T82" i="3"/>
  <c r="S82" i="3"/>
  <c r="R82" i="3"/>
  <c r="P82" i="3"/>
  <c r="O82" i="3"/>
  <c r="N82" i="3"/>
  <c r="Q82" i="3"/>
  <c r="L82" i="3"/>
  <c r="I82" i="3"/>
  <c r="H82" i="3"/>
  <c r="G82" i="3"/>
  <c r="F82" i="3"/>
  <c r="M82" i="3"/>
  <c r="E82" i="3"/>
  <c r="K82" i="3"/>
  <c r="E25" i="3"/>
  <c r="H34" i="3"/>
  <c r="L119" i="3"/>
  <c r="J4" i="3"/>
  <c r="U11" i="3"/>
  <c r="T11" i="3"/>
  <c r="S11" i="3"/>
  <c r="R11" i="3"/>
  <c r="Q11" i="3"/>
  <c r="O11" i="3"/>
  <c r="K11" i="3"/>
  <c r="P11" i="3"/>
  <c r="I11" i="3"/>
  <c r="H11" i="3"/>
  <c r="F11" i="3"/>
  <c r="E11" i="3"/>
  <c r="V11" i="3"/>
  <c r="D11" i="3"/>
  <c r="L11" i="3"/>
  <c r="M11" i="3"/>
  <c r="N11" i="3"/>
  <c r="O91" i="3"/>
  <c r="V91" i="3"/>
  <c r="U91" i="3"/>
  <c r="R91" i="3"/>
  <c r="Q91" i="3"/>
  <c r="P91" i="3"/>
  <c r="N91" i="3"/>
  <c r="M91" i="3"/>
  <c r="S91" i="3"/>
  <c r="L91" i="3"/>
  <c r="K91" i="3"/>
  <c r="E91" i="3"/>
  <c r="V111" i="3"/>
  <c r="U111" i="3"/>
  <c r="T111" i="3"/>
  <c r="S111" i="3"/>
  <c r="R111" i="3"/>
  <c r="P111" i="3"/>
  <c r="N111" i="3"/>
  <c r="L111" i="3"/>
  <c r="I111" i="3"/>
  <c r="O111" i="3"/>
  <c r="Q111" i="3"/>
  <c r="G111" i="3"/>
  <c r="F111" i="3"/>
  <c r="M111" i="3"/>
  <c r="E111" i="3"/>
  <c r="K111" i="3"/>
  <c r="P77" i="3"/>
  <c r="V77" i="3"/>
  <c r="S77" i="3"/>
  <c r="R77" i="3"/>
  <c r="T77" i="3"/>
  <c r="Q77" i="3"/>
  <c r="N77" i="3"/>
  <c r="L77" i="3"/>
  <c r="K77" i="3"/>
  <c r="I77" i="3"/>
  <c r="M77" i="3"/>
  <c r="U77" i="3"/>
  <c r="F77" i="3"/>
  <c r="T49" i="3"/>
  <c r="S49" i="3"/>
  <c r="R49" i="3"/>
  <c r="Q49" i="3"/>
  <c r="P49" i="3"/>
  <c r="V49" i="3"/>
  <c r="O49" i="3"/>
  <c r="N49" i="3"/>
  <c r="H49" i="3"/>
  <c r="G49" i="3"/>
  <c r="E49" i="3"/>
  <c r="D49" i="3"/>
  <c r="I49" i="3"/>
  <c r="K49" i="3"/>
  <c r="M49" i="3"/>
  <c r="L49" i="3"/>
  <c r="V6" i="3"/>
  <c r="U6" i="3"/>
  <c r="T6" i="3"/>
  <c r="S6" i="3"/>
  <c r="Q6" i="3"/>
  <c r="P6" i="3"/>
  <c r="M6" i="3"/>
  <c r="L6" i="3"/>
  <c r="R6" i="3"/>
  <c r="K6" i="3"/>
  <c r="I6" i="3"/>
  <c r="H6" i="3"/>
  <c r="O6" i="3"/>
  <c r="G6" i="3"/>
  <c r="N6" i="3"/>
  <c r="F6" i="3"/>
  <c r="U93" i="3"/>
  <c r="T93" i="3"/>
  <c r="S93" i="3"/>
  <c r="R93" i="3"/>
  <c r="Q93" i="3"/>
  <c r="O93" i="3"/>
  <c r="P93" i="3"/>
  <c r="K93" i="3"/>
  <c r="H93" i="3"/>
  <c r="V93" i="3"/>
  <c r="F93" i="3"/>
  <c r="M93" i="3"/>
  <c r="I93" i="3"/>
  <c r="E93" i="3"/>
  <c r="D93" i="3"/>
  <c r="L93" i="3"/>
  <c r="V76" i="3"/>
  <c r="U76" i="3"/>
  <c r="T76" i="3"/>
  <c r="S76" i="3"/>
  <c r="Q76" i="3"/>
  <c r="P76" i="3"/>
  <c r="R76" i="3"/>
  <c r="N76" i="3"/>
  <c r="M76" i="3"/>
  <c r="L76" i="3"/>
  <c r="K76" i="3"/>
  <c r="I76" i="3"/>
  <c r="O76" i="3"/>
  <c r="G76" i="3"/>
  <c r="F76" i="3"/>
  <c r="H76" i="3"/>
  <c r="V44" i="3"/>
  <c r="U44" i="3"/>
  <c r="T44" i="3"/>
  <c r="S44" i="3"/>
  <c r="R44" i="3"/>
  <c r="P44" i="3"/>
  <c r="O44" i="3"/>
  <c r="Q44" i="3"/>
  <c r="M44" i="3"/>
  <c r="L44" i="3"/>
  <c r="N44" i="3"/>
  <c r="K44" i="3"/>
  <c r="I44" i="3"/>
  <c r="H44" i="3"/>
  <c r="G44" i="3"/>
  <c r="F44" i="3"/>
  <c r="E44" i="3"/>
  <c r="O38" i="3"/>
  <c r="V38" i="3"/>
  <c r="U38" i="3"/>
  <c r="R38" i="3"/>
  <c r="T38" i="3"/>
  <c r="S38" i="3"/>
  <c r="Q38" i="3"/>
  <c r="P38" i="3"/>
  <c r="N38" i="3"/>
  <c r="M38" i="3"/>
  <c r="L38" i="3"/>
  <c r="H38" i="3"/>
  <c r="I38" i="3"/>
  <c r="K38" i="3"/>
  <c r="E38" i="3"/>
  <c r="D120" i="3"/>
  <c r="D89" i="3"/>
  <c r="D84" i="3"/>
  <c r="D7" i="3"/>
  <c r="D24" i="3"/>
  <c r="E104" i="3"/>
  <c r="E72" i="3"/>
  <c r="E58" i="3"/>
  <c r="E6" i="3"/>
  <c r="F112" i="3"/>
  <c r="F91" i="3"/>
  <c r="F56" i="3"/>
  <c r="F34" i="3"/>
  <c r="G114" i="3"/>
  <c r="G98" i="3"/>
  <c r="G18" i="3"/>
  <c r="G29" i="3"/>
  <c r="H111" i="3"/>
  <c r="H101" i="3"/>
  <c r="H67" i="3"/>
  <c r="H41" i="3"/>
  <c r="I34" i="3"/>
  <c r="K71" i="3"/>
  <c r="L51" i="3"/>
  <c r="M65" i="3"/>
  <c r="O16" i="3"/>
  <c r="S98" i="3"/>
  <c r="V19" i="3"/>
  <c r="U19" i="3"/>
  <c r="S19" i="3"/>
  <c r="R19" i="3"/>
  <c r="O19" i="3"/>
  <c r="N19" i="3"/>
  <c r="M19" i="3"/>
  <c r="L19" i="3"/>
  <c r="T19" i="3"/>
  <c r="K19" i="3"/>
  <c r="Q19" i="3"/>
  <c r="H19" i="3"/>
  <c r="G19" i="3"/>
  <c r="V86" i="3"/>
  <c r="U86" i="3"/>
  <c r="T86" i="3"/>
  <c r="S86" i="3"/>
  <c r="Q86" i="3"/>
  <c r="P86" i="3"/>
  <c r="O86" i="3"/>
  <c r="N86" i="3"/>
  <c r="M86" i="3"/>
  <c r="L86" i="3"/>
  <c r="K86" i="3"/>
  <c r="R86" i="3"/>
  <c r="I86" i="3"/>
  <c r="C86" i="3"/>
  <c r="H86" i="3"/>
  <c r="G86" i="3"/>
  <c r="F86" i="3"/>
  <c r="V4" i="3"/>
  <c r="U4" i="3"/>
  <c r="S4" i="3"/>
  <c r="R4" i="3"/>
  <c r="O4" i="3"/>
  <c r="T4" i="3"/>
  <c r="N4" i="3"/>
  <c r="M4" i="3"/>
  <c r="L4" i="3"/>
  <c r="Q4" i="3"/>
  <c r="K4" i="3"/>
  <c r="H4" i="3"/>
  <c r="P4" i="3"/>
  <c r="F19" i="3"/>
  <c r="V103" i="3"/>
  <c r="U103" i="3"/>
  <c r="T103" i="3"/>
  <c r="R103" i="3"/>
  <c r="Q103" i="3"/>
  <c r="P103" i="3"/>
  <c r="N103" i="3"/>
  <c r="M103" i="3"/>
  <c r="L103" i="3"/>
  <c r="K103" i="3"/>
  <c r="S103" i="3"/>
  <c r="I103" i="3"/>
  <c r="O103" i="3"/>
  <c r="H103" i="3"/>
  <c r="G103" i="3"/>
  <c r="V45" i="3"/>
  <c r="U45" i="3"/>
  <c r="T45" i="3"/>
  <c r="S45" i="3"/>
  <c r="P45" i="3"/>
  <c r="R45" i="3"/>
  <c r="Q45" i="3"/>
  <c r="M45" i="3"/>
  <c r="N45" i="3"/>
  <c r="L45" i="3"/>
  <c r="O45" i="3"/>
  <c r="I45" i="3"/>
  <c r="H45" i="3"/>
  <c r="C100" i="3"/>
  <c r="D72" i="3"/>
  <c r="F72" i="3"/>
  <c r="J19" i="3"/>
  <c r="J112" i="3"/>
  <c r="J122" i="3"/>
  <c r="J67" i="3"/>
  <c r="J118" i="3"/>
  <c r="V108" i="3"/>
  <c r="U108" i="3"/>
  <c r="T108" i="3"/>
  <c r="S108" i="3"/>
  <c r="R108" i="3"/>
  <c r="P108" i="3"/>
  <c r="N108" i="3"/>
  <c r="O108" i="3"/>
  <c r="L108" i="3"/>
  <c r="Q108" i="3"/>
  <c r="I108" i="3"/>
  <c r="K108" i="3"/>
  <c r="G108" i="3"/>
  <c r="F108" i="3"/>
  <c r="E108" i="3"/>
  <c r="M108" i="3"/>
  <c r="O105" i="3"/>
  <c r="V105" i="3"/>
  <c r="U105" i="3"/>
  <c r="R105" i="3"/>
  <c r="Q105" i="3"/>
  <c r="P105" i="3"/>
  <c r="N105" i="3"/>
  <c r="T105" i="3"/>
  <c r="M105" i="3"/>
  <c r="L105" i="3"/>
  <c r="E105" i="3"/>
  <c r="V81" i="3"/>
  <c r="U81" i="3"/>
  <c r="T81" i="3"/>
  <c r="S81" i="3"/>
  <c r="R81" i="3"/>
  <c r="P81" i="3"/>
  <c r="O81" i="3"/>
  <c r="N81" i="3"/>
  <c r="L81" i="3"/>
  <c r="I81" i="3"/>
  <c r="H81" i="3"/>
  <c r="Q81" i="3"/>
  <c r="G81" i="3"/>
  <c r="F81" i="3"/>
  <c r="E81" i="3"/>
  <c r="K81" i="3"/>
  <c r="M81" i="3"/>
  <c r="P69" i="3"/>
  <c r="O69" i="3"/>
  <c r="V69" i="3"/>
  <c r="S69" i="3"/>
  <c r="T69" i="3"/>
  <c r="Q69" i="3"/>
  <c r="U69" i="3"/>
  <c r="N69" i="3"/>
  <c r="R69" i="3"/>
  <c r="M69" i="3"/>
  <c r="L69" i="3"/>
  <c r="K69" i="3"/>
  <c r="I69" i="3"/>
  <c r="F69" i="3"/>
  <c r="V37" i="3"/>
  <c r="U37" i="3"/>
  <c r="T37" i="3"/>
  <c r="R37" i="3"/>
  <c r="Q37" i="3"/>
  <c r="N37" i="3"/>
  <c r="P37" i="3"/>
  <c r="M37" i="3"/>
  <c r="L37" i="3"/>
  <c r="O37" i="3"/>
  <c r="K37" i="3"/>
  <c r="I37" i="3"/>
  <c r="S37" i="3"/>
  <c r="G37" i="3"/>
  <c r="V7" i="3"/>
  <c r="U7" i="3"/>
  <c r="T7" i="3"/>
  <c r="S7" i="3"/>
  <c r="R7" i="3"/>
  <c r="O7" i="3"/>
  <c r="P7" i="3"/>
  <c r="N7" i="3"/>
  <c r="M7" i="3"/>
  <c r="L7" i="3"/>
  <c r="K7" i="3"/>
  <c r="Q7" i="3"/>
  <c r="I7" i="3"/>
  <c r="G7" i="3"/>
  <c r="H7" i="3"/>
  <c r="V102" i="3"/>
  <c r="U102" i="3"/>
  <c r="T102" i="3"/>
  <c r="Q102" i="3"/>
  <c r="S102" i="3"/>
  <c r="O102" i="3"/>
  <c r="R102" i="3"/>
  <c r="N102" i="3"/>
  <c r="M102" i="3"/>
  <c r="P102" i="3"/>
  <c r="K102" i="3"/>
  <c r="I102" i="3"/>
  <c r="D102" i="3"/>
  <c r="V48" i="3"/>
  <c r="U48" i="3"/>
  <c r="T48" i="3"/>
  <c r="S48" i="3"/>
  <c r="P48" i="3"/>
  <c r="O48" i="3"/>
  <c r="N48" i="3"/>
  <c r="R48" i="3"/>
  <c r="M48" i="3"/>
  <c r="L48" i="3"/>
  <c r="Q48" i="3"/>
  <c r="I48" i="3"/>
  <c r="K48" i="3"/>
  <c r="P39" i="3"/>
  <c r="O39" i="3"/>
  <c r="N39" i="3"/>
  <c r="V39" i="3"/>
  <c r="S39" i="3"/>
  <c r="T39" i="3"/>
  <c r="R39" i="3"/>
  <c r="Q39" i="3"/>
  <c r="D39" i="3"/>
  <c r="I39" i="3"/>
  <c r="H39" i="3"/>
  <c r="F39" i="3"/>
  <c r="T33" i="3"/>
  <c r="S33" i="3"/>
  <c r="R33" i="3"/>
  <c r="Q33" i="3"/>
  <c r="P33" i="3"/>
  <c r="V33" i="3"/>
  <c r="N33" i="3"/>
  <c r="U33" i="3"/>
  <c r="G33" i="3"/>
  <c r="O33" i="3"/>
  <c r="I33" i="3"/>
  <c r="E33" i="3"/>
  <c r="M33" i="3"/>
  <c r="D33" i="3"/>
  <c r="K33" i="3"/>
  <c r="L33" i="3"/>
  <c r="H33" i="3"/>
  <c r="R64" i="3"/>
  <c r="Q64" i="3"/>
  <c r="P64" i="3"/>
  <c r="O64" i="3"/>
  <c r="U64" i="3"/>
  <c r="N64" i="3"/>
  <c r="V64" i="3"/>
  <c r="M64" i="3"/>
  <c r="F64" i="3"/>
  <c r="S64" i="3"/>
  <c r="I64" i="3"/>
  <c r="T64" i="3"/>
  <c r="D64" i="3"/>
  <c r="K64" i="3"/>
  <c r="L64" i="3"/>
  <c r="C45" i="3"/>
  <c r="D109" i="3"/>
  <c r="D88" i="3"/>
  <c r="D77" i="3"/>
  <c r="D70" i="3"/>
  <c r="D58" i="3"/>
  <c r="D6" i="3"/>
  <c r="E112" i="3"/>
  <c r="E3" i="3"/>
  <c r="E86" i="3"/>
  <c r="E7" i="3"/>
  <c r="F114" i="3"/>
  <c r="F98" i="3"/>
  <c r="F70" i="3"/>
  <c r="F57" i="3"/>
  <c r="F38" i="3"/>
  <c r="G90" i="3"/>
  <c r="G16" i="3"/>
  <c r="G63" i="3"/>
  <c r="G48" i="3"/>
  <c r="H110" i="3"/>
  <c r="H27" i="3"/>
  <c r="I15" i="3"/>
  <c r="I46" i="3"/>
  <c r="K105" i="3"/>
  <c r="K68" i="3"/>
  <c r="L87" i="3"/>
  <c r="M39" i="3"/>
  <c r="P117" i="3"/>
  <c r="U54" i="3"/>
  <c r="T54" i="3"/>
  <c r="S54" i="3"/>
  <c r="R54" i="3"/>
  <c r="Q54" i="3"/>
  <c r="O54" i="3"/>
  <c r="P54" i="3"/>
  <c r="K54" i="3"/>
  <c r="H54" i="3"/>
  <c r="V54" i="3"/>
  <c r="N54" i="3"/>
  <c r="M54" i="3"/>
  <c r="L54" i="3"/>
  <c r="F54" i="3"/>
  <c r="E54" i="3"/>
  <c r="D54" i="3"/>
  <c r="U121" i="3"/>
  <c r="T121" i="3"/>
  <c r="S121" i="3"/>
  <c r="R121" i="3"/>
  <c r="Q121" i="3"/>
  <c r="O121" i="3"/>
  <c r="P121" i="3"/>
  <c r="V121" i="3"/>
  <c r="K121" i="3"/>
  <c r="L121" i="3"/>
  <c r="H121" i="3"/>
  <c r="N121" i="3"/>
  <c r="F121" i="3"/>
  <c r="M121" i="3"/>
  <c r="E121" i="3"/>
  <c r="D121" i="3"/>
  <c r="I121" i="3"/>
  <c r="N29" i="3"/>
  <c r="V29" i="3"/>
  <c r="U29" i="3"/>
  <c r="T29" i="3"/>
  <c r="Q29" i="3"/>
  <c r="O29" i="3"/>
  <c r="S29" i="3"/>
  <c r="R29" i="3"/>
  <c r="M29" i="3"/>
  <c r="P29" i="3"/>
  <c r="D29" i="3"/>
  <c r="G3" i="3"/>
  <c r="I54" i="3"/>
  <c r="P122" i="3"/>
  <c r="V122" i="3"/>
  <c r="S122" i="3"/>
  <c r="O122" i="3"/>
  <c r="Q122" i="3"/>
  <c r="N122" i="3"/>
  <c r="U122" i="3"/>
  <c r="I122" i="3"/>
  <c r="L122" i="3"/>
  <c r="M122" i="3"/>
  <c r="K122" i="3"/>
  <c r="R122" i="3"/>
  <c r="F122" i="3"/>
  <c r="V95" i="3"/>
  <c r="U95" i="3"/>
  <c r="T95" i="3"/>
  <c r="S95" i="3"/>
  <c r="R95" i="3"/>
  <c r="P95" i="3"/>
  <c r="O95" i="3"/>
  <c r="Q95" i="3"/>
  <c r="N95" i="3"/>
  <c r="L95" i="3"/>
  <c r="I95" i="3"/>
  <c r="K95" i="3"/>
  <c r="G95" i="3"/>
  <c r="F95" i="3"/>
  <c r="M95" i="3"/>
  <c r="E95" i="3"/>
  <c r="E122" i="3"/>
  <c r="U116" i="3"/>
  <c r="T116" i="3"/>
  <c r="S116" i="3"/>
  <c r="R116" i="3"/>
  <c r="Q116" i="3"/>
  <c r="O116" i="3"/>
  <c r="K116" i="3"/>
  <c r="V116" i="3"/>
  <c r="P116" i="3"/>
  <c r="H116" i="3"/>
  <c r="F116" i="3"/>
  <c r="E116" i="3"/>
  <c r="N116" i="3"/>
  <c r="D116" i="3"/>
  <c r="M116" i="3"/>
  <c r="T10" i="3"/>
  <c r="S10" i="3"/>
  <c r="R10" i="3"/>
  <c r="Q10" i="3"/>
  <c r="P10" i="3"/>
  <c r="V10" i="3"/>
  <c r="O10" i="3"/>
  <c r="U10" i="3"/>
  <c r="N10" i="3"/>
  <c r="I10" i="3"/>
  <c r="G10" i="3"/>
  <c r="E10" i="3"/>
  <c r="D10" i="3"/>
  <c r="L10" i="3"/>
  <c r="V5" i="3"/>
  <c r="U5" i="3"/>
  <c r="T5" i="3"/>
  <c r="S5" i="3"/>
  <c r="Q5" i="3"/>
  <c r="P5" i="3"/>
  <c r="N5" i="3"/>
  <c r="M5" i="3"/>
  <c r="L5" i="3"/>
  <c r="K5" i="3"/>
  <c r="I5" i="3"/>
  <c r="O5" i="3"/>
  <c r="H5" i="3"/>
  <c r="G5" i="3"/>
  <c r="F5" i="3"/>
  <c r="Q84" i="3"/>
  <c r="P84" i="3"/>
  <c r="O84" i="3"/>
  <c r="T84" i="3"/>
  <c r="S84" i="3"/>
  <c r="V84" i="3"/>
  <c r="R84" i="3"/>
  <c r="U84" i="3"/>
  <c r="L84" i="3"/>
  <c r="H84" i="3"/>
  <c r="E84" i="3"/>
  <c r="N84" i="3"/>
  <c r="K84" i="3"/>
  <c r="I84" i="3"/>
  <c r="G84" i="3"/>
  <c r="O83" i="3"/>
  <c r="V83" i="3"/>
  <c r="U83" i="3"/>
  <c r="R83" i="3"/>
  <c r="S83" i="3"/>
  <c r="T83" i="3"/>
  <c r="Q83" i="3"/>
  <c r="N83" i="3"/>
  <c r="M83" i="3"/>
  <c r="K83" i="3"/>
  <c r="I83" i="3"/>
  <c r="P83" i="3"/>
  <c r="L83" i="3"/>
  <c r="H83" i="3"/>
  <c r="E83" i="3"/>
  <c r="R52" i="3"/>
  <c r="Q52" i="3"/>
  <c r="P52" i="3"/>
  <c r="O52" i="3"/>
  <c r="U52" i="3"/>
  <c r="N52" i="3"/>
  <c r="V52" i="3"/>
  <c r="T52" i="3"/>
  <c r="S52" i="3"/>
  <c r="M52" i="3"/>
  <c r="F52" i="3"/>
  <c r="D52" i="3"/>
  <c r="I52" i="3"/>
  <c r="L52" i="3"/>
  <c r="V42" i="3"/>
  <c r="U42" i="3"/>
  <c r="T42" i="3"/>
  <c r="S42" i="3"/>
  <c r="R42" i="3"/>
  <c r="P42" i="3"/>
  <c r="O42" i="3"/>
  <c r="M42" i="3"/>
  <c r="L42" i="3"/>
  <c r="K42" i="3"/>
  <c r="I42" i="3"/>
  <c r="H42" i="3"/>
  <c r="Q42" i="3"/>
  <c r="N42" i="3"/>
  <c r="G42" i="3"/>
  <c r="F42" i="3"/>
  <c r="E42" i="3"/>
  <c r="V85" i="3"/>
  <c r="U85" i="3"/>
  <c r="T85" i="3"/>
  <c r="R85" i="3"/>
  <c r="Q85" i="3"/>
  <c r="N85" i="3"/>
  <c r="M85" i="3"/>
  <c r="L85" i="3"/>
  <c r="P85" i="3"/>
  <c r="K85" i="3"/>
  <c r="I85" i="3"/>
  <c r="S85" i="3"/>
  <c r="G85" i="3"/>
  <c r="O85" i="3"/>
  <c r="Q97" i="3"/>
  <c r="P97" i="3"/>
  <c r="O97" i="3"/>
  <c r="T97" i="3"/>
  <c r="U97" i="3"/>
  <c r="V97" i="3"/>
  <c r="S97" i="3"/>
  <c r="M97" i="3"/>
  <c r="I97" i="3"/>
  <c r="E97" i="3"/>
  <c r="N97" i="3"/>
  <c r="K97" i="3"/>
  <c r="H97" i="3"/>
  <c r="G97" i="3"/>
  <c r="U21" i="3"/>
  <c r="T21" i="3"/>
  <c r="S21" i="3"/>
  <c r="R21" i="3"/>
  <c r="Q21" i="3"/>
  <c r="O21" i="3"/>
  <c r="V21" i="3"/>
  <c r="K21" i="3"/>
  <c r="P21" i="3"/>
  <c r="H21" i="3"/>
  <c r="N21" i="3"/>
  <c r="F21" i="3"/>
  <c r="M21" i="3"/>
  <c r="E21" i="3"/>
  <c r="D21" i="3"/>
  <c r="I21" i="3"/>
  <c r="C108" i="3"/>
  <c r="C91" i="3"/>
  <c r="D108" i="3"/>
  <c r="D83" i="3"/>
  <c r="D75" i="3"/>
  <c r="D59" i="3"/>
  <c r="D42" i="3"/>
  <c r="E114" i="3"/>
  <c r="E80" i="3"/>
  <c r="E57" i="3"/>
  <c r="F103" i="3"/>
  <c r="F90" i="3"/>
  <c r="F83" i="3"/>
  <c r="F35" i="3"/>
  <c r="F31" i="3"/>
  <c r="G93" i="3"/>
  <c r="G21" i="3"/>
  <c r="G32" i="3"/>
  <c r="H109" i="3"/>
  <c r="H20" i="3"/>
  <c r="I116" i="3"/>
  <c r="K29" i="3"/>
  <c r="L97" i="3"/>
  <c r="P19" i="3"/>
  <c r="T91" i="3"/>
  <c r="T79" i="3"/>
  <c r="S79" i="3"/>
  <c r="R79" i="3"/>
  <c r="Q79" i="3"/>
  <c r="P79" i="3"/>
  <c r="V79" i="3"/>
  <c r="O79" i="3"/>
  <c r="N79" i="3"/>
  <c r="G79" i="3"/>
  <c r="L79" i="3"/>
  <c r="H79" i="3"/>
  <c r="E79" i="3"/>
  <c r="D79" i="3"/>
  <c r="K79" i="3"/>
  <c r="I79" i="3"/>
  <c r="U79" i="3"/>
  <c r="P46" i="3"/>
  <c r="O46" i="3"/>
  <c r="N46" i="3"/>
  <c r="V46" i="3"/>
  <c r="S46" i="3"/>
  <c r="T46" i="3"/>
  <c r="R46" i="3"/>
  <c r="Q46" i="3"/>
  <c r="U46" i="3"/>
  <c r="K46" i="3"/>
  <c r="L46" i="3"/>
  <c r="H46" i="3"/>
  <c r="D46" i="3"/>
  <c r="M46" i="3"/>
  <c r="G46" i="3"/>
  <c r="F46" i="3"/>
  <c r="O119" i="3"/>
  <c r="V119" i="3"/>
  <c r="U119" i="3"/>
  <c r="R119" i="3"/>
  <c r="T119" i="3"/>
  <c r="S119" i="3"/>
  <c r="N119" i="3"/>
  <c r="M119" i="3"/>
  <c r="K119" i="3"/>
  <c r="J119" i="3"/>
  <c r="I119" i="3"/>
  <c r="P119" i="3"/>
  <c r="E119" i="3"/>
  <c r="T14" i="3"/>
  <c r="S14" i="3"/>
  <c r="R14" i="3"/>
  <c r="Q14" i="3"/>
  <c r="P14" i="3"/>
  <c r="V14" i="3"/>
  <c r="O14" i="3"/>
  <c r="N14" i="3"/>
  <c r="G14" i="3"/>
  <c r="M14" i="3"/>
  <c r="E14" i="3"/>
  <c r="D14" i="3"/>
  <c r="H14" i="3"/>
  <c r="E19" i="3"/>
  <c r="J105" i="3"/>
  <c r="T107" i="3"/>
  <c r="S107" i="3"/>
  <c r="R107" i="3"/>
  <c r="Q107" i="3"/>
  <c r="P107" i="3"/>
  <c r="V107" i="3"/>
  <c r="O107" i="3"/>
  <c r="N107" i="3"/>
  <c r="K107" i="3"/>
  <c r="G107" i="3"/>
  <c r="U107" i="3"/>
  <c r="E107" i="3"/>
  <c r="D107" i="3"/>
  <c r="I107" i="3"/>
  <c r="R9" i="3"/>
  <c r="Q9" i="3"/>
  <c r="P9" i="3"/>
  <c r="O9" i="3"/>
  <c r="U9" i="3"/>
  <c r="S9" i="3"/>
  <c r="T9" i="3"/>
  <c r="V9" i="3"/>
  <c r="F9" i="3"/>
  <c r="D9" i="3"/>
  <c r="L9" i="3"/>
  <c r="N9" i="3"/>
  <c r="I9" i="3"/>
  <c r="H9" i="3"/>
  <c r="V98" i="3"/>
  <c r="U98" i="3"/>
  <c r="T98" i="3"/>
  <c r="Q98" i="3"/>
  <c r="R98" i="3"/>
  <c r="P98" i="3"/>
  <c r="N98" i="3"/>
  <c r="M98" i="3"/>
  <c r="O98" i="3"/>
  <c r="L98" i="3"/>
  <c r="K98" i="3"/>
  <c r="D98" i="3"/>
  <c r="V47" i="3"/>
  <c r="U47" i="3"/>
  <c r="T47" i="3"/>
  <c r="S47" i="3"/>
  <c r="R47" i="3"/>
  <c r="O47" i="3"/>
  <c r="N47" i="3"/>
  <c r="M47" i="3"/>
  <c r="L47" i="3"/>
  <c r="K47" i="3"/>
  <c r="Q47" i="3"/>
  <c r="P47" i="3"/>
  <c r="H47" i="3"/>
  <c r="G47" i="3"/>
  <c r="I47" i="3"/>
  <c r="S43" i="3"/>
  <c r="R43" i="3"/>
  <c r="Q43" i="3"/>
  <c r="P43" i="3"/>
  <c r="O43" i="3"/>
  <c r="U43" i="3"/>
  <c r="V43" i="3"/>
  <c r="T43" i="3"/>
  <c r="M43" i="3"/>
  <c r="F43" i="3"/>
  <c r="K43" i="3"/>
  <c r="N43" i="3"/>
  <c r="L43" i="3"/>
  <c r="H43" i="3"/>
  <c r="D43" i="3"/>
  <c r="R113" i="3"/>
  <c r="Q113" i="3"/>
  <c r="P113" i="3"/>
  <c r="O113" i="3"/>
  <c r="U113" i="3"/>
  <c r="V113" i="3"/>
  <c r="T113" i="3"/>
  <c r="S113" i="3"/>
  <c r="N113" i="3"/>
  <c r="F113" i="3"/>
  <c r="M113" i="3"/>
  <c r="D113" i="3"/>
  <c r="C113" i="3"/>
  <c r="K113" i="3"/>
  <c r="L113" i="3"/>
  <c r="H113" i="3"/>
  <c r="V92" i="3"/>
  <c r="U92" i="3"/>
  <c r="T92" i="3"/>
  <c r="S92" i="3"/>
  <c r="Q92" i="3"/>
  <c r="P92" i="3"/>
  <c r="N92" i="3"/>
  <c r="M92" i="3"/>
  <c r="L92" i="3"/>
  <c r="K92" i="3"/>
  <c r="I92" i="3"/>
  <c r="O92" i="3"/>
  <c r="R92" i="3"/>
  <c r="H92" i="3"/>
  <c r="G92" i="3"/>
  <c r="F92" i="3"/>
  <c r="V53" i="3"/>
  <c r="U53" i="3"/>
  <c r="T53" i="3"/>
  <c r="S53" i="3"/>
  <c r="R53" i="3"/>
  <c r="P53" i="3"/>
  <c r="O53" i="3"/>
  <c r="L53" i="3"/>
  <c r="K53" i="3"/>
  <c r="I53" i="3"/>
  <c r="H53" i="3"/>
  <c r="N53" i="3"/>
  <c r="M53" i="3"/>
  <c r="Q53" i="3"/>
  <c r="G53" i="3"/>
  <c r="F53" i="3"/>
  <c r="E53" i="3"/>
  <c r="Q12" i="3"/>
  <c r="P12" i="3"/>
  <c r="O12" i="3"/>
  <c r="N12" i="3"/>
  <c r="T12" i="3"/>
  <c r="S12" i="3"/>
  <c r="U12" i="3"/>
  <c r="R12" i="3"/>
  <c r="V12" i="3"/>
  <c r="E12" i="3"/>
  <c r="H12" i="3"/>
  <c r="I12" i="3"/>
  <c r="L12" i="3"/>
  <c r="K12" i="3"/>
  <c r="G12" i="3"/>
  <c r="V73" i="3"/>
  <c r="U73" i="3"/>
  <c r="T73" i="3"/>
  <c r="S73" i="3"/>
  <c r="R73" i="3"/>
  <c r="P73" i="3"/>
  <c r="O73" i="3"/>
  <c r="N73" i="3"/>
  <c r="L73" i="3"/>
  <c r="I73" i="3"/>
  <c r="H73" i="3"/>
  <c r="K73" i="3"/>
  <c r="G73" i="3"/>
  <c r="Q73" i="3"/>
  <c r="F73" i="3"/>
  <c r="E73" i="3"/>
  <c r="M73" i="3"/>
  <c r="C116" i="3"/>
  <c r="C90" i="3"/>
  <c r="D115" i="3"/>
  <c r="D118" i="3"/>
  <c r="D95" i="3"/>
  <c r="D16" i="3"/>
  <c r="D73" i="3"/>
  <c r="D57" i="3"/>
  <c r="D34" i="3"/>
  <c r="E103" i="3"/>
  <c r="E90" i="3"/>
  <c r="E77" i="3"/>
  <c r="E35" i="3"/>
  <c r="E31" i="3"/>
  <c r="F110" i="3"/>
  <c r="F89" i="3"/>
  <c r="F12" i="3"/>
  <c r="F37" i="3"/>
  <c r="F45" i="3"/>
  <c r="G87" i="3"/>
  <c r="G74" i="3"/>
  <c r="G64" i="3"/>
  <c r="G43" i="3"/>
  <c r="H119" i="3"/>
  <c r="H80" i="3"/>
  <c r="H64" i="3"/>
  <c r="I105" i="3"/>
  <c r="I74" i="3"/>
  <c r="K112" i="3"/>
  <c r="L94" i="3"/>
  <c r="M115" i="3"/>
  <c r="T87" i="3"/>
  <c r="P109" i="3"/>
  <c r="V109" i="3"/>
  <c r="S109" i="3"/>
  <c r="T109" i="3"/>
  <c r="O109" i="3"/>
  <c r="U109" i="3"/>
  <c r="R109" i="3"/>
  <c r="N109" i="3"/>
  <c r="M109" i="3"/>
  <c r="K109" i="3"/>
  <c r="I109" i="3"/>
  <c r="Q109" i="3"/>
  <c r="F109" i="3"/>
  <c r="R106" i="3"/>
  <c r="Q106" i="3"/>
  <c r="P106" i="3"/>
  <c r="O106" i="3"/>
  <c r="U106" i="3"/>
  <c r="V106" i="3"/>
  <c r="S106" i="3"/>
  <c r="K106" i="3"/>
  <c r="F106" i="3"/>
  <c r="D106" i="3"/>
  <c r="N106" i="3"/>
  <c r="I106" i="3"/>
  <c r="L106" i="3"/>
  <c r="T106" i="3"/>
  <c r="H106" i="3"/>
  <c r="Q99" i="3"/>
  <c r="P99" i="3"/>
  <c r="O99" i="3"/>
  <c r="T99" i="3"/>
  <c r="R99" i="3"/>
  <c r="U99" i="3"/>
  <c r="E99" i="3"/>
  <c r="L99" i="3"/>
  <c r="V99" i="3"/>
  <c r="I99" i="3"/>
  <c r="H99" i="3"/>
  <c r="G99" i="3"/>
  <c r="U15" i="3"/>
  <c r="T15" i="3"/>
  <c r="S15" i="3"/>
  <c r="R15" i="3"/>
  <c r="Q15" i="3"/>
  <c r="O15" i="3"/>
  <c r="K15" i="3"/>
  <c r="H15" i="3"/>
  <c r="V15" i="3"/>
  <c r="F15" i="3"/>
  <c r="L15" i="3"/>
  <c r="E15" i="3"/>
  <c r="N15" i="3"/>
  <c r="D15" i="3"/>
  <c r="M15" i="3"/>
  <c r="V23" i="3"/>
  <c r="U23" i="3"/>
  <c r="T23" i="3"/>
  <c r="R23" i="3"/>
  <c r="Q23" i="3"/>
  <c r="N23" i="3"/>
  <c r="O23" i="3"/>
  <c r="S23" i="3"/>
  <c r="M23" i="3"/>
  <c r="L23" i="3"/>
  <c r="K23" i="3"/>
  <c r="I23" i="3"/>
  <c r="P23" i="3"/>
  <c r="H23" i="3"/>
  <c r="G23" i="3"/>
  <c r="T67" i="3"/>
  <c r="S67" i="3"/>
  <c r="R67" i="3"/>
  <c r="Q67" i="3"/>
  <c r="P67" i="3"/>
  <c r="V67" i="3"/>
  <c r="O67" i="3"/>
  <c r="U67" i="3"/>
  <c r="N67" i="3"/>
  <c r="I67" i="3"/>
  <c r="L67" i="3"/>
  <c r="K67" i="3"/>
  <c r="G67" i="3"/>
  <c r="E67" i="3"/>
  <c r="D67" i="3"/>
  <c r="V55" i="3"/>
  <c r="U55" i="3"/>
  <c r="T55" i="3"/>
  <c r="S55" i="3"/>
  <c r="Q55" i="3"/>
  <c r="P55" i="3"/>
  <c r="M55" i="3"/>
  <c r="L55" i="3"/>
  <c r="O55" i="3"/>
  <c r="K55" i="3"/>
  <c r="I55" i="3"/>
  <c r="H55" i="3"/>
  <c r="N55" i="3"/>
  <c r="R55" i="3"/>
  <c r="G55" i="3"/>
  <c r="F55" i="3"/>
  <c r="V18" i="3"/>
  <c r="U18" i="3"/>
  <c r="T18" i="3"/>
  <c r="Q18" i="3"/>
  <c r="R18" i="3"/>
  <c r="N18" i="3"/>
  <c r="M18" i="3"/>
  <c r="P18" i="3"/>
  <c r="O18" i="3"/>
  <c r="K18" i="3"/>
  <c r="I18" i="3"/>
  <c r="S18" i="3"/>
  <c r="L18" i="3"/>
  <c r="H18" i="3"/>
  <c r="D18" i="3"/>
  <c r="U60" i="3"/>
  <c r="T60" i="3"/>
  <c r="S60" i="3"/>
  <c r="R60" i="3"/>
  <c r="Q60" i="3"/>
  <c r="O60" i="3"/>
  <c r="N60" i="3"/>
  <c r="K60" i="3"/>
  <c r="H60" i="3"/>
  <c r="P60" i="3"/>
  <c r="V60" i="3"/>
  <c r="F60" i="3"/>
  <c r="I60" i="3"/>
  <c r="E60" i="3"/>
  <c r="M60" i="3"/>
  <c r="D60" i="3"/>
  <c r="V75" i="3"/>
  <c r="U75" i="3"/>
  <c r="T75" i="3"/>
  <c r="S75" i="3"/>
  <c r="Q75" i="3"/>
  <c r="P75" i="3"/>
  <c r="N75" i="3"/>
  <c r="O75" i="3"/>
  <c r="M75" i="3"/>
  <c r="L75" i="3"/>
  <c r="K75" i="3"/>
  <c r="I75" i="3"/>
  <c r="R75" i="3"/>
  <c r="G75" i="3"/>
  <c r="F75" i="3"/>
  <c r="T36" i="3"/>
  <c r="S36" i="3"/>
  <c r="R36" i="3"/>
  <c r="Q36" i="3"/>
  <c r="P36" i="3"/>
  <c r="N36" i="3"/>
  <c r="V36" i="3"/>
  <c r="I36" i="3"/>
  <c r="O36" i="3"/>
  <c r="G36" i="3"/>
  <c r="K36" i="3"/>
  <c r="E36" i="3"/>
  <c r="L36" i="3"/>
  <c r="H36" i="3"/>
  <c r="D36" i="3"/>
  <c r="U36" i="3"/>
  <c r="D122" i="3"/>
  <c r="D4" i="3"/>
  <c r="D22" i="3"/>
  <c r="E5" i="3"/>
  <c r="E18" i="3"/>
  <c r="E30" i="3"/>
  <c r="E37" i="3"/>
  <c r="E45" i="3"/>
  <c r="F120" i="3"/>
  <c r="F88" i="3"/>
  <c r="F16" i="3"/>
  <c r="F68" i="3"/>
  <c r="F49" i="3"/>
  <c r="G119" i="3"/>
  <c r="G69" i="3"/>
  <c r="G38" i="3"/>
  <c r="H102" i="3"/>
  <c r="H77" i="3"/>
  <c r="I110" i="3"/>
  <c r="K10" i="3"/>
  <c r="K52" i="3"/>
  <c r="L21" i="3"/>
  <c r="M10" i="3"/>
  <c r="N99" i="3"/>
  <c r="Q119" i="3"/>
  <c r="U14" i="3"/>
  <c r="Q71" i="3"/>
  <c r="P71" i="3"/>
  <c r="O71" i="3"/>
  <c r="T71" i="3"/>
  <c r="V71" i="3"/>
  <c r="U71" i="3"/>
  <c r="N71" i="3"/>
  <c r="M71" i="3"/>
  <c r="E71" i="3"/>
  <c r="S71" i="3"/>
  <c r="H71" i="3"/>
  <c r="R71" i="3"/>
  <c r="L71" i="3"/>
  <c r="G71" i="3"/>
  <c r="Q34" i="3"/>
  <c r="P34" i="3"/>
  <c r="O34" i="3"/>
  <c r="N34" i="3"/>
  <c r="T34" i="3"/>
  <c r="V34" i="3"/>
  <c r="S34" i="3"/>
  <c r="R34" i="3"/>
  <c r="U34" i="3"/>
  <c r="K34" i="3"/>
  <c r="E34" i="3"/>
  <c r="L34" i="3"/>
  <c r="G34" i="3"/>
  <c r="V35" i="3"/>
  <c r="U35" i="3"/>
  <c r="T35" i="3"/>
  <c r="S35" i="3"/>
  <c r="R35" i="3"/>
  <c r="O35" i="3"/>
  <c r="Q35" i="3"/>
  <c r="P35" i="3"/>
  <c r="M35" i="3"/>
  <c r="L35" i="3"/>
  <c r="K35" i="3"/>
  <c r="H35" i="3"/>
  <c r="N35" i="3"/>
  <c r="G35" i="3"/>
  <c r="D86" i="3"/>
  <c r="L109" i="3"/>
  <c r="J110" i="3"/>
  <c r="V96" i="3"/>
  <c r="U96" i="3"/>
  <c r="T96" i="3"/>
  <c r="S96" i="3"/>
  <c r="Q96" i="3"/>
  <c r="P96" i="3"/>
  <c r="O96" i="3"/>
  <c r="N96" i="3"/>
  <c r="M96" i="3"/>
  <c r="R96" i="3"/>
  <c r="L96" i="3"/>
  <c r="K96" i="3"/>
  <c r="I96" i="3"/>
  <c r="H96" i="3"/>
  <c r="G96" i="3"/>
  <c r="F96" i="3"/>
  <c r="V78" i="3"/>
  <c r="U78" i="3"/>
  <c r="T78" i="3"/>
  <c r="R78" i="3"/>
  <c r="Q78" i="3"/>
  <c r="O78" i="3"/>
  <c r="N78" i="3"/>
  <c r="S78" i="3"/>
  <c r="M78" i="3"/>
  <c r="L78" i="3"/>
  <c r="K78" i="3"/>
  <c r="I78" i="3"/>
  <c r="P78" i="3"/>
  <c r="C78" i="3"/>
  <c r="H78" i="3"/>
  <c r="G78" i="3"/>
  <c r="V63" i="3"/>
  <c r="U63" i="3"/>
  <c r="T63" i="3"/>
  <c r="S63" i="3"/>
  <c r="P63" i="3"/>
  <c r="R63" i="3"/>
  <c r="M63" i="3"/>
  <c r="Q63" i="3"/>
  <c r="N63" i="3"/>
  <c r="L63" i="3"/>
  <c r="H63" i="3"/>
  <c r="O63" i="3"/>
  <c r="I63" i="3"/>
  <c r="O26" i="3"/>
  <c r="V26" i="3"/>
  <c r="U26" i="3"/>
  <c r="R26" i="3"/>
  <c r="T26" i="3"/>
  <c r="Q26" i="3"/>
  <c r="P26" i="3"/>
  <c r="N26" i="3"/>
  <c r="S26" i="3"/>
  <c r="M26" i="3"/>
  <c r="H26" i="3"/>
  <c r="L26" i="3"/>
  <c r="K26" i="3"/>
  <c r="I26" i="3"/>
  <c r="E26" i="3"/>
  <c r="N40" i="3"/>
  <c r="V40" i="3"/>
  <c r="U40" i="3"/>
  <c r="T40" i="3"/>
  <c r="Q40" i="3"/>
  <c r="O40" i="3"/>
  <c r="S40" i="3"/>
  <c r="R40" i="3"/>
  <c r="M40" i="3"/>
  <c r="I40" i="3"/>
  <c r="P40" i="3"/>
  <c r="K40" i="3"/>
  <c r="L40" i="3"/>
  <c r="D40" i="3"/>
  <c r="P58" i="3"/>
  <c r="O58" i="3"/>
  <c r="V58" i="3"/>
  <c r="S58" i="3"/>
  <c r="U58" i="3"/>
  <c r="R58" i="3"/>
  <c r="Q58" i="3"/>
  <c r="T58" i="3"/>
  <c r="I58" i="3"/>
  <c r="M58" i="3"/>
  <c r="K58" i="3"/>
  <c r="L58" i="3"/>
  <c r="F58" i="3"/>
  <c r="V70" i="3"/>
  <c r="U70" i="3"/>
  <c r="T70" i="3"/>
  <c r="R70" i="3"/>
  <c r="Q70" i="3"/>
  <c r="P70" i="3"/>
  <c r="N70" i="3"/>
  <c r="O70" i="3"/>
  <c r="M70" i="3"/>
  <c r="L70" i="3"/>
  <c r="S70" i="3"/>
  <c r="K70" i="3"/>
  <c r="I70" i="3"/>
  <c r="G70" i="3"/>
  <c r="Q50" i="3"/>
  <c r="P50" i="3"/>
  <c r="O50" i="3"/>
  <c r="N50" i="3"/>
  <c r="T50" i="3"/>
  <c r="V50" i="3"/>
  <c r="S50" i="3"/>
  <c r="U50" i="3"/>
  <c r="R50" i="3"/>
  <c r="E50" i="3"/>
  <c r="I50" i="3"/>
  <c r="M50" i="3"/>
  <c r="H50" i="3"/>
  <c r="G50" i="3"/>
  <c r="V41" i="3"/>
  <c r="U41" i="3"/>
  <c r="T41" i="3"/>
  <c r="S41" i="3"/>
  <c r="R41" i="3"/>
  <c r="O41" i="3"/>
  <c r="Q41" i="3"/>
  <c r="M41" i="3"/>
  <c r="P41" i="3"/>
  <c r="N41" i="3"/>
  <c r="L41" i="3"/>
  <c r="K41" i="3"/>
  <c r="I41" i="3"/>
  <c r="G41" i="3"/>
  <c r="P94" i="3"/>
  <c r="V94" i="3"/>
  <c r="S94" i="3"/>
  <c r="U94" i="3"/>
  <c r="O94" i="3"/>
  <c r="N94" i="3"/>
  <c r="M94" i="3"/>
  <c r="I94" i="3"/>
  <c r="T94" i="3"/>
  <c r="R94" i="3"/>
  <c r="K94" i="3"/>
  <c r="H94" i="3"/>
  <c r="F94" i="3"/>
  <c r="D94" i="3"/>
  <c r="D45" i="3"/>
  <c r="E88" i="3"/>
  <c r="E55" i="3"/>
  <c r="E41" i="3"/>
  <c r="F119" i="3"/>
  <c r="F22" i="3"/>
  <c r="F29" i="3"/>
  <c r="F50" i="3"/>
  <c r="F27" i="3"/>
  <c r="G102" i="3"/>
  <c r="G26" i="3"/>
  <c r="G59" i="3"/>
  <c r="H100" i="3"/>
  <c r="H16" i="3"/>
  <c r="H58" i="3"/>
  <c r="I113" i="3"/>
  <c r="K9" i="3"/>
  <c r="K50" i="3"/>
  <c r="L14" i="3"/>
  <c r="M9" i="3"/>
  <c r="N93" i="3"/>
  <c r="Q94" i="3"/>
  <c r="U49" i="3"/>
  <c r="V13" i="3"/>
  <c r="U13" i="3"/>
  <c r="T13" i="3"/>
  <c r="S13" i="3"/>
  <c r="R13" i="3"/>
  <c r="O13" i="3"/>
  <c r="M13" i="3"/>
  <c r="Q13" i="3"/>
  <c r="N13" i="3"/>
  <c r="L13" i="3"/>
  <c r="K13" i="3"/>
  <c r="P13" i="3"/>
  <c r="I13" i="3"/>
  <c r="G13" i="3"/>
  <c r="D3" i="3"/>
  <c r="U66" i="3"/>
  <c r="T66" i="3"/>
  <c r="S66" i="3"/>
  <c r="R66" i="3"/>
  <c r="Q66" i="3"/>
  <c r="O66" i="3"/>
  <c r="K66" i="3"/>
  <c r="H66" i="3"/>
  <c r="I66" i="3"/>
  <c r="V66" i="3"/>
  <c r="L66" i="3"/>
  <c r="F66" i="3"/>
  <c r="E66" i="3"/>
  <c r="P66" i="3"/>
  <c r="D66" i="3"/>
  <c r="M66" i="3"/>
  <c r="N66" i="3"/>
  <c r="V17" i="3"/>
  <c r="U17" i="3"/>
  <c r="T17" i="3"/>
  <c r="Q17" i="3"/>
  <c r="P17" i="3"/>
  <c r="S17" i="3"/>
  <c r="O17" i="3"/>
  <c r="N17" i="3"/>
  <c r="M17" i="3"/>
  <c r="R17" i="3"/>
  <c r="L17" i="3"/>
  <c r="I17" i="3"/>
  <c r="D17" i="3"/>
  <c r="V104" i="3"/>
  <c r="U104" i="3"/>
  <c r="T104" i="3"/>
  <c r="Q104" i="3"/>
  <c r="P104" i="3"/>
  <c r="N104" i="3"/>
  <c r="M104" i="3"/>
  <c r="S104" i="3"/>
  <c r="R104" i="3"/>
  <c r="I104" i="3"/>
  <c r="O104" i="3"/>
  <c r="L104" i="3"/>
  <c r="Q24" i="3"/>
  <c r="P24" i="3"/>
  <c r="O24" i="3"/>
  <c r="N24" i="3"/>
  <c r="T24" i="3"/>
  <c r="U24" i="3"/>
  <c r="R24" i="3"/>
  <c r="V24" i="3"/>
  <c r="S24" i="3"/>
  <c r="I24" i="3"/>
  <c r="E24" i="3"/>
  <c r="M24" i="3"/>
  <c r="K24" i="3"/>
  <c r="L24" i="3"/>
  <c r="G24" i="3"/>
  <c r="V89" i="3"/>
  <c r="U89" i="3"/>
  <c r="S89" i="3"/>
  <c r="R89" i="3"/>
  <c r="O89" i="3"/>
  <c r="Q89" i="3"/>
  <c r="N89" i="3"/>
  <c r="P89" i="3"/>
  <c r="M89" i="3"/>
  <c r="L89" i="3"/>
  <c r="K89" i="3"/>
  <c r="T89" i="3"/>
  <c r="I89" i="3"/>
  <c r="H89" i="3"/>
  <c r="G89" i="3"/>
  <c r="V2" i="3"/>
  <c r="U2" i="3"/>
  <c r="T2" i="3"/>
  <c r="R2" i="3"/>
  <c r="Q2" i="3"/>
  <c r="N2" i="3"/>
  <c r="S2" i="3"/>
  <c r="M2" i="3"/>
  <c r="L2" i="3"/>
  <c r="K2" i="3"/>
  <c r="I2" i="3"/>
  <c r="P2" i="3"/>
  <c r="O2" i="3"/>
  <c r="G2" i="3"/>
  <c r="H2" i="3"/>
  <c r="N56" i="3"/>
  <c r="V56" i="3"/>
  <c r="U56" i="3"/>
  <c r="T56" i="3"/>
  <c r="Q56" i="3"/>
  <c r="P56" i="3"/>
  <c r="M56" i="3"/>
  <c r="O56" i="3"/>
  <c r="S56" i="3"/>
  <c r="K56" i="3"/>
  <c r="L56" i="3"/>
  <c r="R56" i="3"/>
  <c r="H56" i="3"/>
  <c r="I56" i="3"/>
  <c r="D56" i="3"/>
  <c r="N31" i="3"/>
  <c r="V31" i="3"/>
  <c r="U31" i="3"/>
  <c r="T31" i="3"/>
  <c r="Q31" i="3"/>
  <c r="R31" i="3"/>
  <c r="P31" i="3"/>
  <c r="M31" i="3"/>
  <c r="L31" i="3"/>
  <c r="O31" i="3"/>
  <c r="I31" i="3"/>
  <c r="K31" i="3"/>
  <c r="S31" i="3"/>
  <c r="H31" i="3"/>
  <c r="D31" i="3"/>
  <c r="T8" i="3"/>
  <c r="S8" i="3"/>
  <c r="R8" i="3"/>
  <c r="Q8" i="3"/>
  <c r="P8" i="3"/>
  <c r="V8" i="3"/>
  <c r="U8" i="3"/>
  <c r="O8" i="3"/>
  <c r="N8" i="3"/>
  <c r="K8" i="3"/>
  <c r="H8" i="3"/>
  <c r="G8" i="3"/>
  <c r="M8" i="3"/>
  <c r="I8" i="3"/>
  <c r="E8" i="3"/>
  <c r="D8" i="3"/>
  <c r="L8" i="3"/>
  <c r="P65" i="3"/>
  <c r="O65" i="3"/>
  <c r="V65" i="3"/>
  <c r="S65" i="3"/>
  <c r="U65" i="3"/>
  <c r="R65" i="3"/>
  <c r="T65" i="3"/>
  <c r="Q65" i="3"/>
  <c r="H65" i="3"/>
  <c r="L65" i="3"/>
  <c r="K65" i="3"/>
  <c r="F65" i="3"/>
  <c r="O101" i="3"/>
  <c r="V101" i="3"/>
  <c r="U101" i="3"/>
  <c r="R101" i="3"/>
  <c r="P101" i="3"/>
  <c r="S101" i="3"/>
  <c r="N101" i="3"/>
  <c r="T101" i="3"/>
  <c r="M101" i="3"/>
  <c r="Q101" i="3"/>
  <c r="L101" i="3"/>
  <c r="I101" i="3"/>
  <c r="E101" i="3"/>
  <c r="C114" i="3"/>
  <c r="C16" i="3"/>
  <c r="D104" i="3"/>
  <c r="D96" i="3"/>
  <c r="D101" i="3"/>
  <c r="D76" i="3"/>
  <c r="D68" i="3"/>
  <c r="D55" i="3"/>
  <c r="D41" i="3"/>
  <c r="E109" i="3"/>
  <c r="E92" i="3"/>
  <c r="E22" i="3"/>
  <c r="E29" i="3"/>
  <c r="E52" i="3"/>
  <c r="E27" i="3"/>
  <c r="F102" i="3"/>
  <c r="F97" i="3"/>
  <c r="F85" i="3"/>
  <c r="F63" i="3"/>
  <c r="F51" i="3"/>
  <c r="G116" i="3"/>
  <c r="G118" i="3"/>
  <c r="G17" i="3"/>
  <c r="G25" i="3"/>
  <c r="G56" i="3"/>
  <c r="G45" i="3"/>
  <c r="H10" i="3"/>
  <c r="H22" i="3"/>
  <c r="H37" i="3"/>
  <c r="I120" i="3"/>
  <c r="I68" i="3"/>
  <c r="J97" i="3"/>
  <c r="K99" i="3"/>
  <c r="K39" i="3"/>
  <c r="L74" i="3"/>
  <c r="M99" i="3"/>
  <c r="N87" i="3"/>
  <c r="Q20" i="3"/>
  <c r="U39" i="3"/>
  <c r="J5" i="3"/>
  <c r="J89" i="3"/>
  <c r="J102" i="3"/>
  <c r="J86" i="3"/>
  <c r="J109" i="3"/>
  <c r="J83" i="3"/>
  <c r="J54" i="3"/>
  <c r="J103" i="3"/>
  <c r="J111" i="3"/>
  <c r="J21" i="3"/>
  <c r="J71" i="3"/>
  <c r="J14" i="3"/>
  <c r="J20" i="3"/>
  <c r="J90" i="3"/>
  <c r="J93" i="3"/>
  <c r="J79" i="3"/>
  <c r="J94" i="3"/>
  <c r="J77" i="3"/>
  <c r="J10" i="3"/>
  <c r="J87" i="3"/>
  <c r="J99" i="3"/>
  <c r="J22" i="3"/>
  <c r="J101" i="3"/>
  <c r="J59" i="3"/>
  <c r="J3" i="3"/>
  <c r="J9" i="3"/>
  <c r="J50" i="3"/>
  <c r="J80" i="3"/>
  <c r="J72" i="3"/>
  <c r="J58" i="3"/>
  <c r="J36" i="3"/>
  <c r="J15" i="3"/>
  <c r="J66" i="3"/>
  <c r="J78" i="3"/>
  <c r="J24" i="3"/>
  <c r="J33" i="3"/>
  <c r="J91" i="3"/>
  <c r="J31" i="3"/>
  <c r="J27" i="3"/>
  <c r="J49" i="3"/>
  <c r="J60" i="3"/>
  <c r="J7" i="3"/>
  <c r="J30" i="3"/>
  <c r="J28" i="3"/>
  <c r="J53" i="3"/>
  <c r="J40" i="3"/>
  <c r="J2" i="3"/>
  <c r="J41" i="3"/>
  <c r="J39" i="3"/>
  <c r="J64" i="3"/>
  <c r="J29" i="3"/>
  <c r="J65" i="3"/>
  <c r="J81" i="3"/>
  <c r="J57" i="3"/>
  <c r="J26" i="3"/>
  <c r="J42" i="3"/>
  <c r="J25" i="3"/>
  <c r="J45" i="3"/>
  <c r="J52" i="3"/>
  <c r="J44" i="3"/>
  <c r="J100" i="3"/>
  <c r="J37" i="3"/>
  <c r="J63" i="3"/>
  <c r="J69" i="3"/>
  <c r="J47" i="3"/>
  <c r="J43" i="3"/>
  <c r="J12" i="3"/>
  <c r="J95" i="3"/>
  <c r="J51" i="3"/>
  <c r="J34" i="3"/>
  <c r="J56" i="3"/>
  <c r="J35" i="3"/>
  <c r="J13" i="3"/>
  <c r="J70" i="3"/>
  <c r="J6" i="3"/>
  <c r="J18" i="3"/>
  <c r="J48" i="3"/>
  <c r="J68" i="3"/>
  <c r="J61" i="3"/>
  <c r="J74" i="3"/>
  <c r="J17" i="3"/>
  <c r="J92" i="3"/>
  <c r="J62" i="3"/>
  <c r="J76" i="3"/>
  <c r="J38" i="3"/>
  <c r="J88" i="3"/>
  <c r="J84" i="3"/>
  <c r="J32" i="3"/>
  <c r="J46" i="3"/>
  <c r="J82" i="3"/>
  <c r="J75" i="3"/>
  <c r="J23" i="3"/>
  <c r="J96" i="3"/>
  <c r="J55" i="3"/>
  <c r="J85" i="3"/>
  <c r="J73" i="3"/>
  <c r="C13" i="3"/>
  <c r="C19" i="3"/>
  <c r="C41" i="3"/>
  <c r="C2" i="3"/>
  <c r="C27" i="3"/>
  <c r="C92" i="3"/>
  <c r="C28" i="3"/>
  <c r="C81" i="3"/>
  <c r="C53" i="3"/>
  <c r="C121" i="3"/>
  <c r="C93" i="3"/>
  <c r="C21" i="3"/>
  <c r="C66" i="3"/>
  <c r="C54" i="3"/>
  <c r="C8" i="3"/>
  <c r="C67" i="3"/>
  <c r="C49" i="3"/>
  <c r="C106" i="3"/>
  <c r="C9" i="3"/>
  <c r="C87" i="3"/>
  <c r="C80" i="3"/>
  <c r="C74" i="3"/>
  <c r="C30" i="3"/>
  <c r="C64" i="3"/>
  <c r="C52" i="3"/>
  <c r="C43" i="3"/>
  <c r="C70" i="3"/>
  <c r="C23" i="3"/>
  <c r="C6" i="3"/>
  <c r="C42" i="3"/>
  <c r="C11" i="3"/>
  <c r="C15" i="3"/>
  <c r="C60" i="3"/>
  <c r="C32" i="3"/>
  <c r="C14" i="3"/>
  <c r="C36" i="3"/>
  <c r="C115" i="3"/>
  <c r="C120" i="3"/>
  <c r="C97" i="3"/>
  <c r="C84" i="3"/>
  <c r="C71" i="3"/>
  <c r="C12" i="3"/>
  <c r="C24" i="3"/>
  <c r="C50" i="3"/>
  <c r="C34" i="3"/>
  <c r="C63" i="3"/>
  <c r="C22" i="3"/>
  <c r="C55" i="3"/>
  <c r="C44" i="3"/>
  <c r="C110" i="3"/>
  <c r="C79" i="3"/>
  <c r="C33" i="3"/>
  <c r="C122" i="3"/>
  <c r="C109" i="3"/>
  <c r="C3" i="3"/>
  <c r="C94" i="3"/>
  <c r="C77" i="3"/>
  <c r="C69" i="3"/>
  <c r="C65" i="3"/>
  <c r="C58" i="3"/>
  <c r="C39" i="3"/>
  <c r="C46" i="3"/>
  <c r="C47" i="3"/>
  <c r="C103" i="3"/>
  <c r="C85" i="3"/>
  <c r="C96" i="3"/>
  <c r="C75" i="3"/>
  <c r="C61" i="3"/>
  <c r="C72" i="3"/>
  <c r="C35" i="3"/>
  <c r="C117" i="3"/>
  <c r="C62" i="3"/>
  <c r="C73" i="3"/>
  <c r="C105" i="3"/>
  <c r="C119" i="3"/>
  <c r="C101" i="3"/>
  <c r="C83" i="3"/>
  <c r="C26" i="3"/>
  <c r="C68" i="3"/>
  <c r="C59" i="3"/>
  <c r="C51" i="3"/>
  <c r="C38" i="3"/>
  <c r="C104" i="3"/>
  <c r="C102" i="3"/>
  <c r="C98" i="3"/>
  <c r="C17" i="3"/>
  <c r="C18" i="3"/>
  <c r="C25" i="3"/>
  <c r="C29" i="3"/>
  <c r="C56" i="3"/>
  <c r="C40" i="3"/>
  <c r="C31" i="3"/>
</calcChain>
</file>

<file path=xl/sharedStrings.xml><?xml version="1.0" encoding="utf-8"?>
<sst xmlns="http://schemas.openxmlformats.org/spreadsheetml/2006/main" count="8625" uniqueCount="2962">
  <si>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</si>
  <si>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</si>
  <si>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</si>
  <si>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</si>
  <si>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</si>
  <si>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</si>
  <si>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</si>
  <si>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</si>
  <si>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</si>
  <si>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</si>
  <si>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</si>
  <si>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</si>
  <si>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</si>
  <si>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</si>
  <si>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</si>
  <si>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</si>
  <si>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</si>
  <si>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</si>
  <si>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</si>
  <si>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</si>
  <si>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</si>
  <si>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</si>
  <si>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</si>
  <si>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</si>
  <si>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</si>
  <si>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</si>
  <si>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</si>
  <si>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</si>
  <si>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</si>
  <si>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</si>
  <si>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</si>
  <si>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</si>
  <si>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</si>
  <si>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Life Insurance Corporation Of India</t>
  </si>
  <si>
    <t>LICI</t>
  </si>
  <si>
    <t>Insurance</t>
  </si>
  <si>
    <t>Infosys Ltd</t>
  </si>
  <si>
    <t>INFY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</si>
  <si>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</si>
  <si>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</si>
  <si>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</si>
  <si>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</si>
  <si>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</si>
  <si>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</si>
  <si>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</si>
  <si>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</si>
  <si>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</si>
  <si>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Bajaj Finance Ltd</t>
  </si>
  <si>
    <t>BAJFINANCE</t>
  </si>
  <si>
    <t>Consumer Finance</t>
  </si>
  <si>
    <t>Maruti Suzuki India Ltd</t>
  </si>
  <si>
    <t>MARUTI</t>
  </si>
  <si>
    <t>Four Wheelers</t>
  </si>
  <si>
    <t>Adani Enterprises Ltd</t>
  </si>
  <si>
    <t>ADANIENT</t>
  </si>
  <si>
    <t>Commodities Trading</t>
  </si>
  <si>
    <t>HCL Technologies Ltd</t>
  </si>
  <si>
    <t>HCLTECH</t>
  </si>
  <si>
    <t>NTPC Ltd</t>
  </si>
  <si>
    <t>NTPC</t>
  </si>
  <si>
    <t>Power Generation</t>
  </si>
  <si>
    <t>Axis Bank Ltd</t>
  </si>
  <si>
    <t>AXISBANK</t>
  </si>
  <si>
    <t>Sun Pharmaceutical Industries Ltd</t>
  </si>
  <si>
    <t>SUNPHARMA</t>
  </si>
  <si>
    <t>Pharmaceuticals</t>
  </si>
  <si>
    <t>Oil and Natural Gas Corporation Ltd</t>
  </si>
  <si>
    <t>ONGC</t>
  </si>
  <si>
    <t>Oil &amp; Gas - Exploration &amp; Production</t>
  </si>
  <si>
    <t>Tata Motors Ltd</t>
  </si>
  <si>
    <t>TATAMOTORS</t>
  </si>
  <si>
    <t>Hindustan Aeronautics Ltd</t>
  </si>
  <si>
    <t>HAL</t>
  </si>
  <si>
    <t>Aerospace &amp; Defense Equipments</t>
  </si>
  <si>
    <t>Kotak Mahindra Bank Ltd</t>
  </si>
  <si>
    <t>KOTAKBANK</t>
  </si>
  <si>
    <t>Hindustan Zinc Ltd</t>
  </si>
  <si>
    <t>HINDZINC</t>
  </si>
  <si>
    <t>Mining - Diversified</t>
  </si>
  <si>
    <t>Mahindra and Mahindra Ltd</t>
  </si>
  <si>
    <t>M&amp;M</t>
  </si>
  <si>
    <t>Coal India Ltd</t>
  </si>
  <si>
    <t>COALINDIA</t>
  </si>
  <si>
    <t>Mining - Coal</t>
  </si>
  <si>
    <t>Adani Ports and Special Economic Zone Ltd</t>
  </si>
  <si>
    <t>ADANIPORTS</t>
  </si>
  <si>
    <t>Ports</t>
  </si>
  <si>
    <t>Adani Green Energy Ltd</t>
  </si>
  <si>
    <t>ADANIGREEN</t>
  </si>
  <si>
    <t>Renewable Energy</t>
  </si>
  <si>
    <t>Avenue Supermarts Ltd</t>
  </si>
  <si>
    <t>DMART</t>
  </si>
  <si>
    <t>Retail - Department Stores</t>
  </si>
  <si>
    <t>Titan Company Ltd</t>
  </si>
  <si>
    <t>TITAN</t>
  </si>
  <si>
    <t>Precious Metals, Jewellery &amp; Watches</t>
  </si>
  <si>
    <t>Power Grid Corporation of India Ltd</t>
  </si>
  <si>
    <t>POWERGRID</t>
  </si>
  <si>
    <t>Power Transmission &amp; Distribution</t>
  </si>
  <si>
    <t>UltraTech Cement Ltd</t>
  </si>
  <si>
    <t>ULTRACEMCO</t>
  </si>
  <si>
    <t>Cement</t>
  </si>
  <si>
    <t>Asian Paints Ltd</t>
  </si>
  <si>
    <t>ASIANPAINT</t>
  </si>
  <si>
    <t>Paints</t>
  </si>
  <si>
    <t>Adani Power Ltd</t>
  </si>
  <si>
    <t>ADANIPOWER</t>
  </si>
  <si>
    <t>Siemens Ltd</t>
  </si>
  <si>
    <t>SIEMENS</t>
  </si>
  <si>
    <t>Conglomerates</t>
  </si>
  <si>
    <t>Bajaj Finserv Ltd</t>
  </si>
  <si>
    <t>BAJAJFINSV</t>
  </si>
  <si>
    <t>Bajaj Auto Ltd</t>
  </si>
  <si>
    <t>BAJAJ-AUTO</t>
  </si>
  <si>
    <t>Two Wheelers</t>
  </si>
  <si>
    <t>Wipro Ltd</t>
  </si>
  <si>
    <t>WIPRO</t>
  </si>
  <si>
    <t>Indian Railway Finance Corp Ltd</t>
  </si>
  <si>
    <t>IRFC</t>
  </si>
  <si>
    <t>Specialized Finance</t>
  </si>
  <si>
    <t>Indian Oil Corporation Ltd</t>
  </si>
  <si>
    <t>IOC</t>
  </si>
  <si>
    <t>Nestle India Ltd</t>
  </si>
  <si>
    <t>NESTLEIND</t>
  </si>
  <si>
    <t>FMCG - Foods</t>
  </si>
  <si>
    <t>Jio Financial Services Ltd</t>
  </si>
  <si>
    <t>JIOFIN</t>
  </si>
  <si>
    <t>JSW Steel Ltd</t>
  </si>
  <si>
    <t>JSWSTEEL</t>
  </si>
  <si>
    <t>Iron &amp; Steel</t>
  </si>
  <si>
    <t>Tata Steel Ltd</t>
  </si>
  <si>
    <t>TATASTEEL</t>
  </si>
  <si>
    <t>Bharat Electronics Ltd</t>
  </si>
  <si>
    <t>BEL</t>
  </si>
  <si>
    <t>Electronic Equipments</t>
  </si>
  <si>
    <t>DLF Ltd</t>
  </si>
  <si>
    <t>DLF</t>
  </si>
  <si>
    <t>Real Estate</t>
  </si>
  <si>
    <t>Varun Beverages Ltd</t>
  </si>
  <si>
    <t>VBL</t>
  </si>
  <si>
    <t>Soft Drinks</t>
  </si>
  <si>
    <t>ABB India Ltd</t>
  </si>
  <si>
    <t>ABB</t>
  </si>
  <si>
    <t>Heavy Electrical Equipments</t>
  </si>
  <si>
    <t>Vedanta Ltd</t>
  </si>
  <si>
    <t>VEDL</t>
  </si>
  <si>
    <t>Metals - Diversified</t>
  </si>
  <si>
    <t>Grasim Industries Ltd</t>
  </si>
  <si>
    <t>GRASIM</t>
  </si>
  <si>
    <t>Trent Ltd</t>
  </si>
  <si>
    <t>TRENT</t>
  </si>
  <si>
    <t>Retail - Apparel</t>
  </si>
  <si>
    <t>Interglobe Aviation Ltd</t>
  </si>
  <si>
    <t>INDIGO</t>
  </si>
  <si>
    <t>Airlines</t>
  </si>
  <si>
    <t>Power Finance Corporation Ltd</t>
  </si>
  <si>
    <t>PFC</t>
  </si>
  <si>
    <t>Zomato Ltd</t>
  </si>
  <si>
    <t>ZOMATO</t>
  </si>
  <si>
    <t>Online Services</t>
  </si>
  <si>
    <t>Ambuja Cements Ltd</t>
  </si>
  <si>
    <t>AMBUJACEM</t>
  </si>
  <si>
    <t>TATAMTRDVR</t>
  </si>
  <si>
    <t>Pidilite Industries Ltd</t>
  </si>
  <si>
    <t>PIDILITIND</t>
  </si>
  <si>
    <t>Diversified Chemicals</t>
  </si>
  <si>
    <t>Hindalco Industries Ltd</t>
  </si>
  <si>
    <t>HINDALCO</t>
  </si>
  <si>
    <t>Metals - Aluminium</t>
  </si>
  <si>
    <t>REC Limited</t>
  </si>
  <si>
    <t>RECLTD</t>
  </si>
  <si>
    <t>SBI Life Insurance Company Ltd</t>
  </si>
  <si>
    <t>SBILIFE</t>
  </si>
  <si>
    <t>LTIMindtree Ltd</t>
  </si>
  <si>
    <t>LTIM</t>
  </si>
  <si>
    <t>Tata Power Company Ltd</t>
  </si>
  <si>
    <t>TATAPOWER</t>
  </si>
  <si>
    <t>Bharat Petroleum Corporation Ltd</t>
  </si>
  <si>
    <t>BPCL</t>
  </si>
  <si>
    <t>Punjab National Bank</t>
  </si>
  <si>
    <t>PNB</t>
  </si>
  <si>
    <t>Bank of Baroda Ltd</t>
  </si>
  <si>
    <t>BANKBARODA</t>
  </si>
  <si>
    <t>Gail (India) Ltd</t>
  </si>
  <si>
    <t>GAIL</t>
  </si>
  <si>
    <t>Gas Distribution</t>
  </si>
  <si>
    <t>Godrej Consumer Products Ltd</t>
  </si>
  <si>
    <t>GODREJCP</t>
  </si>
  <si>
    <t>FMCG - Personal Products</t>
  </si>
  <si>
    <t>Eicher Motors Ltd</t>
  </si>
  <si>
    <t>EICHERMOT</t>
  </si>
  <si>
    <t>Trucks &amp; Buses</t>
  </si>
  <si>
    <t>Macrotech Developers Ltd</t>
  </si>
  <si>
    <t>LODHA</t>
  </si>
  <si>
    <t>Tech Mahindra Ltd</t>
  </si>
  <si>
    <t>TECHM</t>
  </si>
  <si>
    <t>Indian Overseas Bank</t>
  </si>
  <si>
    <t>IOB</t>
  </si>
  <si>
    <t>Britannia Industries Ltd</t>
  </si>
  <si>
    <t>BRITANNIA</t>
  </si>
  <si>
    <t>Adani Energy Solutions Ltd</t>
  </si>
  <si>
    <t>ADANIENSOL</t>
  </si>
  <si>
    <t>Power Infrastructure</t>
  </si>
  <si>
    <t>HDFC Life Insurance Company Ltd</t>
  </si>
  <si>
    <t>HDFCLIFE</t>
  </si>
  <si>
    <t>Cipla Ltd</t>
  </si>
  <si>
    <t>CIPLA</t>
  </si>
  <si>
    <t>Union Bank of India Ltd</t>
  </si>
  <si>
    <t>UNIONBANK</t>
  </si>
  <si>
    <t>Havells India Ltd</t>
  </si>
  <si>
    <t>HAVELLS</t>
  </si>
  <si>
    <t>Electrical Components &amp; Equipments</t>
  </si>
  <si>
    <t>Indusind Bank Ltd</t>
  </si>
  <si>
    <t>INDUSINDBK</t>
  </si>
  <si>
    <t>Divi's Laboratories Ltd</t>
  </si>
  <si>
    <t>DIVISLAB</t>
  </si>
  <si>
    <t>Labs &amp; Life Sciences Services</t>
  </si>
  <si>
    <t>Zydus Lifesciences Ltd</t>
  </si>
  <si>
    <t>ZYDUSLIFE</t>
  </si>
  <si>
    <t>Adani Total Gas Ltd</t>
  </si>
  <si>
    <t>ATGL</t>
  </si>
  <si>
    <t>Jindal Steel And Power Ltd</t>
  </si>
  <si>
    <t>JINDALSTEL</t>
  </si>
  <si>
    <t>Bharat Heavy Electricals Ltd</t>
  </si>
  <si>
    <t>BHEL</t>
  </si>
  <si>
    <t>TVS Motor Company Ltd</t>
  </si>
  <si>
    <t>TVSMOTOR</t>
  </si>
  <si>
    <t>Canara Bank Ltd</t>
  </si>
  <si>
    <t>CANBK</t>
  </si>
  <si>
    <t>Cholamandalam Investment and Finance Company Ltd</t>
  </si>
  <si>
    <t>CHOLAFIN</t>
  </si>
  <si>
    <t>JSW Energy Ltd</t>
  </si>
  <si>
    <t>JSWENERGY</t>
  </si>
  <si>
    <t>Tata Consumer Products Ltd</t>
  </si>
  <si>
    <t>TATACONSUM</t>
  </si>
  <si>
    <t>Tea &amp; Coffee</t>
  </si>
  <si>
    <t>Cummins India Ltd</t>
  </si>
  <si>
    <t>CUMMINSIND</t>
  </si>
  <si>
    <t>Industrial Machinery</t>
  </si>
  <si>
    <t>NHPC Ltd</t>
  </si>
  <si>
    <t>NHPC</t>
  </si>
  <si>
    <t>Vodafone Idea Ltd</t>
  </si>
  <si>
    <t>IDEA</t>
  </si>
  <si>
    <t>Hero MotoCorp Ltd</t>
  </si>
  <si>
    <t>HEROMOTOCO</t>
  </si>
  <si>
    <t>Polycab India Ltd</t>
  </si>
  <si>
    <t>POLYCAB</t>
  </si>
  <si>
    <t>Dabur India Ltd</t>
  </si>
  <si>
    <t>DABUR</t>
  </si>
  <si>
    <t>CG Power and Industrial Solutions Ltd</t>
  </si>
  <si>
    <t>CGPOWER</t>
  </si>
  <si>
    <t>Dr Reddy's Laboratories Ltd</t>
  </si>
  <si>
    <t>DRREDDY</t>
  </si>
  <si>
    <t>Samvardhana Motherson International Ltd</t>
  </si>
  <si>
    <t>MOTHERSON</t>
  </si>
  <si>
    <t>Auto Parts</t>
  </si>
  <si>
    <t>IDBI Bank Ltd</t>
  </si>
  <si>
    <t>IDBI</t>
  </si>
  <si>
    <t>Private Bank</t>
  </si>
  <si>
    <t>Indus Towers Ltd</t>
  </si>
  <si>
    <t>INDUSTOWER</t>
  </si>
  <si>
    <t>Telecom Infrastructure</t>
  </si>
  <si>
    <t>Shree Cement Ltd</t>
  </si>
  <si>
    <t>SHREECEM</t>
  </si>
  <si>
    <t>Bosch Ltd</t>
  </si>
  <si>
    <t>BOSCHLTD</t>
  </si>
  <si>
    <t>Solar Industries India Ltd</t>
  </si>
  <si>
    <t>SOLARINDS</t>
  </si>
  <si>
    <t>Commodity Chemicals</t>
  </si>
  <si>
    <t>Shriram Finance Ltd</t>
  </si>
  <si>
    <t>SHRIRAMFIN</t>
  </si>
  <si>
    <t>Bajaj Holdings and Investment Ltd</t>
  </si>
  <si>
    <t>BAJAJHLDNG</t>
  </si>
  <si>
    <t>Asset Management</t>
  </si>
  <si>
    <t>Indian Railway Catering and Tourism Corporation Ltd</t>
  </si>
  <si>
    <t>IRCTC</t>
  </si>
  <si>
    <t>Torrent Pharmaceuticals Ltd</t>
  </si>
  <si>
    <t>TORNTPHARM</t>
  </si>
  <si>
    <t>United Spirits Ltd</t>
  </si>
  <si>
    <t>UNITDSPR</t>
  </si>
  <si>
    <t>Alcoholic Beverages</t>
  </si>
  <si>
    <t>Apollo Hospitals Enterprise Ltd</t>
  </si>
  <si>
    <t>APOLLOHOSP</t>
  </si>
  <si>
    <t>Hospitals &amp; Diagnostic Centres</t>
  </si>
  <si>
    <t>ICICI Prudential Life Insurance Company Ltd</t>
  </si>
  <si>
    <t>ICICIPRULI</t>
  </si>
  <si>
    <t>Mankind Pharma Ltd</t>
  </si>
  <si>
    <t>MANKIND</t>
  </si>
  <si>
    <t>ICICI Lombard General Insurance Company Ltd</t>
  </si>
  <si>
    <t>ICICIGI</t>
  </si>
  <si>
    <t>Info Edge (India) Ltd</t>
  </si>
  <si>
    <t>NAUKRI</t>
  </si>
  <si>
    <t>HDFC Asset Management Company Ltd</t>
  </si>
  <si>
    <t>HDFCAMC</t>
  </si>
  <si>
    <t>Indian Hotels Company Ltd</t>
  </si>
  <si>
    <t>INDHOTEL</t>
  </si>
  <si>
    <t>Hotels, Resorts &amp; Cruise Lines</t>
  </si>
  <si>
    <t>NMDC Ltd</t>
  </si>
  <si>
    <t>NMDC</t>
  </si>
  <si>
    <t>Mining - Iron Ore</t>
  </si>
  <si>
    <t>Marico Ltd</t>
  </si>
  <si>
    <t>MARICO</t>
  </si>
  <si>
    <t>Linde India Ltd</t>
  </si>
  <si>
    <t>LINDEINDIA</t>
  </si>
  <si>
    <t>Rail Vikas Nigam Ltd</t>
  </si>
  <si>
    <t>RVNL</t>
  </si>
  <si>
    <t>Hindustan Petroleum Corp Ltd</t>
  </si>
  <si>
    <t>HINDPETRO</t>
  </si>
  <si>
    <t>Indian Bank</t>
  </si>
  <si>
    <t>INDIANB</t>
  </si>
  <si>
    <t>Max Healthcare Institute Ltd</t>
  </si>
  <si>
    <t>MAXHEALTH</t>
  </si>
  <si>
    <t>Godrej Properties Ltd</t>
  </si>
  <si>
    <t>GODREJPROP</t>
  </si>
  <si>
    <t>Tube Investments of India Ltd</t>
  </si>
  <si>
    <t>TIINDIA</t>
  </si>
  <si>
    <t>Cycles</t>
  </si>
  <si>
    <t>Lupin Ltd</t>
  </si>
  <si>
    <t>LUPIN</t>
  </si>
  <si>
    <t>Bharat Forge Ltd</t>
  </si>
  <si>
    <t>BHARATFORG</t>
  </si>
  <si>
    <t>Colgate-Palmolive (India) Ltd</t>
  </si>
  <si>
    <t>COLPAL</t>
  </si>
  <si>
    <t>Aurobindo Pharma Ltd</t>
  </si>
  <si>
    <t>AUROPHARMA</t>
  </si>
  <si>
    <t>Schaeffler India Ltd</t>
  </si>
  <si>
    <t>SCHAEFFLER</t>
  </si>
  <si>
    <t>Yes Bank Ltd</t>
  </si>
  <si>
    <t>YESBANK</t>
  </si>
  <si>
    <t>Oil India Ltd</t>
  </si>
  <si>
    <t>OIL</t>
  </si>
  <si>
    <t>Steel Authority of India Ltd</t>
  </si>
  <si>
    <t>SAIL</t>
  </si>
  <si>
    <t>Supreme Industries Ltd</t>
  </si>
  <si>
    <t>SUPREMEIND</t>
  </si>
  <si>
    <t>Plastic Products</t>
  </si>
  <si>
    <t>UCO Bank</t>
  </si>
  <si>
    <t>UCOBANK</t>
  </si>
  <si>
    <t>Muthoot Finance Ltd</t>
  </si>
  <si>
    <t>MUTHOOTFIN</t>
  </si>
  <si>
    <t>SRF Ltd</t>
  </si>
  <si>
    <t>SRF</t>
  </si>
  <si>
    <t>SBI Cards and Payment Services Ltd</t>
  </si>
  <si>
    <t>SBICARD</t>
  </si>
  <si>
    <t>Payment Infrastructure</t>
  </si>
  <si>
    <t>Torrent Power Ltd</t>
  </si>
  <si>
    <t>TORNTPOWER</t>
  </si>
  <si>
    <t>Container Corporation of India Ltd</t>
  </si>
  <si>
    <t>CONCOR</t>
  </si>
  <si>
    <t>Logistics</t>
  </si>
  <si>
    <t>Oberoi Realty Ltd</t>
  </si>
  <si>
    <t>OBEROIRLTY</t>
  </si>
  <si>
    <t>Oracle Financial Services Software Ltd</t>
  </si>
  <si>
    <t>OFSS</t>
  </si>
  <si>
    <t>Software Services</t>
  </si>
  <si>
    <t>Alkem Laboratories Ltd</t>
  </si>
  <si>
    <t>ALKEM</t>
  </si>
  <si>
    <t>Prestige Estates Projects Ltd</t>
  </si>
  <si>
    <t>PRESTIGE</t>
  </si>
  <si>
    <t>General Insurance Corporation of India</t>
  </si>
  <si>
    <t>GICRE</t>
  </si>
  <si>
    <t>Mazagon Dock Shipbuilders Ltd</t>
  </si>
  <si>
    <t>MAZDOCK</t>
  </si>
  <si>
    <t>Shipbuilding</t>
  </si>
  <si>
    <t>Suzlon Energy Ltd</t>
  </si>
  <si>
    <t>SUZLON</t>
  </si>
  <si>
    <t>Renewable Energy Equipment &amp; Services</t>
  </si>
  <si>
    <t>Ashok Leyland Ltd</t>
  </si>
  <si>
    <t>ASHOKLEY</t>
  </si>
  <si>
    <t>Aditya Birla Capital Ltd</t>
  </si>
  <si>
    <t>ABCAPITAL</t>
  </si>
  <si>
    <t>Diversified Financials</t>
  </si>
  <si>
    <t>Bank of India Ltd</t>
  </si>
  <si>
    <t>BANKINDIA</t>
  </si>
  <si>
    <t>Balkrishna Industries Ltd</t>
  </si>
  <si>
    <t>BALKRISIND</t>
  </si>
  <si>
    <t>Tires &amp; Rubber</t>
  </si>
  <si>
    <t>Jindal Stainless Ltd</t>
  </si>
  <si>
    <t>JSL</t>
  </si>
  <si>
    <t>Thermax Limited</t>
  </si>
  <si>
    <t>THERMAX</t>
  </si>
  <si>
    <t>Astral Ltd</t>
  </si>
  <si>
    <t>ASTRAL</t>
  </si>
  <si>
    <t>Building Products - Pipes</t>
  </si>
  <si>
    <t>Phoenix Mills Ltd</t>
  </si>
  <si>
    <t>PHOENIXLTD</t>
  </si>
  <si>
    <t>PB Fintech Ltd</t>
  </si>
  <si>
    <t>POLICYBZR</t>
  </si>
  <si>
    <t>Central Bank of India Ltd</t>
  </si>
  <si>
    <t>CENTRALBK</t>
  </si>
  <si>
    <t>SJVN Ltd</t>
  </si>
  <si>
    <t>SJVN</t>
  </si>
  <si>
    <t>Berger Paints India Ltd</t>
  </si>
  <si>
    <t>BERGEPAINT</t>
  </si>
  <si>
    <t>JSW Infrastructure Ltd</t>
  </si>
  <si>
    <t>JSWINFRA</t>
  </si>
  <si>
    <t>Abbott India Ltd</t>
  </si>
  <si>
    <t>ABBOTINDIA</t>
  </si>
  <si>
    <t>Dixon Technologies (India) Ltd</t>
  </si>
  <si>
    <t>DIXON</t>
  </si>
  <si>
    <t>Home Electronics &amp; Appliances</t>
  </si>
  <si>
    <t>MRF Ltd</t>
  </si>
  <si>
    <t>MRF</t>
  </si>
  <si>
    <t>PI Industries Ltd</t>
  </si>
  <si>
    <t>PIIND</t>
  </si>
  <si>
    <t>IDFC First Bank Ltd</t>
  </si>
  <si>
    <t>IDFCFIRSTB</t>
  </si>
  <si>
    <t>Persistent Systems Ltd</t>
  </si>
  <si>
    <t>PERSISTENT</t>
  </si>
  <si>
    <t>GMR Airports Infrastructure Ltd</t>
  </si>
  <si>
    <t>GMRINFRA</t>
  </si>
  <si>
    <t>Tata Communications Ltd</t>
  </si>
  <si>
    <t>TATACOMM</t>
  </si>
  <si>
    <t>Housing and Urban Development Corporation Ltd</t>
  </si>
  <si>
    <t>HUDCO</t>
  </si>
  <si>
    <t>Patanjali Foods Ltd</t>
  </si>
  <si>
    <t>PATANJALI</t>
  </si>
  <si>
    <t>Packaged Foods &amp; Meats</t>
  </si>
  <si>
    <t>Procter &amp; Gamble Hygiene and Health Care Ltd</t>
  </si>
  <si>
    <t>PGHH</t>
  </si>
  <si>
    <t>Bharti Hexacom Ltd</t>
  </si>
  <si>
    <t>BHARTIHEXA</t>
  </si>
  <si>
    <t>Cochin Shipyard Ltd</t>
  </si>
  <si>
    <t>COCHINSHIP</t>
  </si>
  <si>
    <t>Indian Renewable Energy Development Agency Ltd</t>
  </si>
  <si>
    <t>IREDA</t>
  </si>
  <si>
    <t>United Breweries Ltd</t>
  </si>
  <si>
    <t>UBL</t>
  </si>
  <si>
    <t>ACC Ltd</t>
  </si>
  <si>
    <t>ACC</t>
  </si>
  <si>
    <t>Sundaram Finance Ltd</t>
  </si>
  <si>
    <t>SUNDARMFIN</t>
  </si>
  <si>
    <t>L&amp;T Technology Services Ltd</t>
  </si>
  <si>
    <t>LTTS</t>
  </si>
  <si>
    <t>Bank of Maharashtra Ltd</t>
  </si>
  <si>
    <t>MAHABANK</t>
  </si>
  <si>
    <t>Fsn E-Commerce Ventures Ltd</t>
  </si>
  <si>
    <t>NYKAA</t>
  </si>
  <si>
    <t>Wellness Services</t>
  </si>
  <si>
    <t>APL Apollo Tubes Ltd</t>
  </si>
  <si>
    <t>APLAPOLLO</t>
  </si>
  <si>
    <t>Hitachi Energy India Ltd</t>
  </si>
  <si>
    <t>POWERINDIA</t>
  </si>
  <si>
    <t>Fertilisers And Chemicals Travancore Ltd</t>
  </si>
  <si>
    <t>FACT</t>
  </si>
  <si>
    <t>Fertilizers &amp; Agro Chemicals</t>
  </si>
  <si>
    <t>AU Small Finance Bank Ltd</t>
  </si>
  <si>
    <t>AUBANK</t>
  </si>
  <si>
    <t>Honeywell Automation India Ltd</t>
  </si>
  <si>
    <t>HONAUT</t>
  </si>
  <si>
    <t>Tata Elxsi Ltd</t>
  </si>
  <si>
    <t>TATAELXSI</t>
  </si>
  <si>
    <t>Petronet LNG Ltd</t>
  </si>
  <si>
    <t>PETRONET</t>
  </si>
  <si>
    <t>Oil &amp; Gas - Storage &amp; Transportation</t>
  </si>
  <si>
    <t>Voltas Ltd</t>
  </si>
  <si>
    <t>VOLTAS</t>
  </si>
  <si>
    <t>Mphasis Ltd</t>
  </si>
  <si>
    <t>MPHASIS</t>
  </si>
  <si>
    <t>Adani Wilmar Ltd</t>
  </si>
  <si>
    <t>AWL</t>
  </si>
  <si>
    <t>Tata Technologies Ltd</t>
  </si>
  <si>
    <t>TATATECH</t>
  </si>
  <si>
    <t>IRB Infrastructure Developers Ltd</t>
  </si>
  <si>
    <t>IRB</t>
  </si>
  <si>
    <t>UNO Minda Ltd</t>
  </si>
  <si>
    <t>UNOMINDA</t>
  </si>
  <si>
    <t>KPIT Technologies Ltd</t>
  </si>
  <si>
    <t>KPITTECH</t>
  </si>
  <si>
    <t>Punjab &amp; Sind Bank</t>
  </si>
  <si>
    <t>PSB</t>
  </si>
  <si>
    <t>Kalyan Jewellers India Ltd</t>
  </si>
  <si>
    <t>KALYANKJIL</t>
  </si>
  <si>
    <t>Escorts Kubota Ltd</t>
  </si>
  <si>
    <t>ESCORTS</t>
  </si>
  <si>
    <t>Tractors</t>
  </si>
  <si>
    <t>GlaxoSmithKline Pharmaceuticals Ltd</t>
  </si>
  <si>
    <t>GLAXO</t>
  </si>
  <si>
    <t>Exide Industries Ltd</t>
  </si>
  <si>
    <t>EXIDEIND</t>
  </si>
  <si>
    <t>Batteries</t>
  </si>
  <si>
    <t>Federal Bank Ltd</t>
  </si>
  <si>
    <t>FEDERALBNK</t>
  </si>
  <si>
    <t>Page Industries Ltd</t>
  </si>
  <si>
    <t>PAGEIND</t>
  </si>
  <si>
    <t>Apparel &amp; Accessories</t>
  </si>
  <si>
    <t>New India Assurance Company Ltd</t>
  </si>
  <si>
    <t>NIACL</t>
  </si>
  <si>
    <t>L&amp;T Finance Ltd</t>
  </si>
  <si>
    <t>LTF</t>
  </si>
  <si>
    <t>UPL Ltd</t>
  </si>
  <si>
    <t>UPL</t>
  </si>
  <si>
    <t>KEI Industries Ltd</t>
  </si>
  <si>
    <t>KEI</t>
  </si>
  <si>
    <t>Cables</t>
  </si>
  <si>
    <t>Nippon Life India Asset Management Ltd</t>
  </si>
  <si>
    <t>NAM-INDIA</t>
  </si>
  <si>
    <t>Mangalore Refinery and Petrochemicals Ltd</t>
  </si>
  <si>
    <t>MRPL</t>
  </si>
  <si>
    <t>Gujarat Gas Ltd</t>
  </si>
  <si>
    <t>GUJGASLTD</t>
  </si>
  <si>
    <t>Biocon Ltd</t>
  </si>
  <si>
    <t>BIOCON</t>
  </si>
  <si>
    <t>Biotechnology</t>
  </si>
  <si>
    <t>Sona BLW Precision Forgings Ltd</t>
  </si>
  <si>
    <t>SONACOMS</t>
  </si>
  <si>
    <t>BSE Ltd</t>
  </si>
  <si>
    <t>BSE</t>
  </si>
  <si>
    <t>Stock Exchanges &amp; Ratings</t>
  </si>
  <si>
    <t>Coromandel International Ltd</t>
  </si>
  <si>
    <t>COROMANDEL</t>
  </si>
  <si>
    <t>Hindustan Copper Ltd</t>
  </si>
  <si>
    <t>HINDCOPPER</t>
  </si>
  <si>
    <t>Mining - Copper</t>
  </si>
  <si>
    <t>LIC Housing Finance Ltd</t>
  </si>
  <si>
    <t>LICHSGFIN</t>
  </si>
  <si>
    <t>Home Financing</t>
  </si>
  <si>
    <t>Poonawalla Fincorp Ltd</t>
  </si>
  <si>
    <t>POONAWALLA</t>
  </si>
  <si>
    <t>National Aluminium Co Ltd</t>
  </si>
  <si>
    <t>NATIONALUM</t>
  </si>
  <si>
    <t>Gujarat Fluorochemicals Ltd</t>
  </si>
  <si>
    <t>FLUOROCHEM</t>
  </si>
  <si>
    <t>Specialty Chemicals</t>
  </si>
  <si>
    <t>AIA Engineering Ltd</t>
  </si>
  <si>
    <t>AIAENG</t>
  </si>
  <si>
    <t>Ge T&amp;D India Ltd</t>
  </si>
  <si>
    <t>GET&amp;D</t>
  </si>
  <si>
    <t>Fortis Healthcare Ltd</t>
  </si>
  <si>
    <t>FORTIS</t>
  </si>
  <si>
    <t>Lloyds Metals And Energy Ltd</t>
  </si>
  <si>
    <t>LLOYDSME</t>
  </si>
  <si>
    <t>3M India Ltd</t>
  </si>
  <si>
    <t>3MINDIA</t>
  </si>
  <si>
    <t>Stationery</t>
  </si>
  <si>
    <t>Dalmia Bharat Ltd</t>
  </si>
  <si>
    <t>DALBHARAT</t>
  </si>
  <si>
    <t>Motilal Oswal Financial Services Ltd</t>
  </si>
  <si>
    <t>MOTILALOFS</t>
  </si>
  <si>
    <t>Mahindra and Mahindra Financial Services Ltd</t>
  </si>
  <si>
    <t>M&amp;MFIN</t>
  </si>
  <si>
    <t>Tata Investment Corporation Ltd</t>
  </si>
  <si>
    <t>TATAINVEST</t>
  </si>
  <si>
    <t>Max Financial Services Ltd</t>
  </si>
  <si>
    <t>MFSL</t>
  </si>
  <si>
    <t>IPCA Laboratories Ltd</t>
  </si>
  <si>
    <t>IPCALAB</t>
  </si>
  <si>
    <t>NLC India Ltd</t>
  </si>
  <si>
    <t>NLCINDIA</t>
  </si>
  <si>
    <t>Deepak Nitrite Ltd</t>
  </si>
  <si>
    <t>DEEPAKNTR</t>
  </si>
  <si>
    <t>Indraprastha Gas Ltd</t>
  </si>
  <si>
    <t>IGL</t>
  </si>
  <si>
    <t>Apar Industries Ltd</t>
  </si>
  <si>
    <t>APARINDS</t>
  </si>
  <si>
    <t>Embassy Office Parks REIT</t>
  </si>
  <si>
    <t>EMBASSY</t>
  </si>
  <si>
    <t>Star Health and Allied Insurance Company Ltd</t>
  </si>
  <si>
    <t>STARHEALTH</t>
  </si>
  <si>
    <t>Global Health Ltd</t>
  </si>
  <si>
    <t>MEDANTA</t>
  </si>
  <si>
    <t>CRISIL Ltd</t>
  </si>
  <si>
    <t>CRISIL</t>
  </si>
  <si>
    <t>Coforge Ltd</t>
  </si>
  <si>
    <t>COFORGE</t>
  </si>
  <si>
    <t>Carborundum Universal Ltd</t>
  </si>
  <si>
    <t>CARBORUNIV</t>
  </si>
  <si>
    <t>Timken India Ltd</t>
  </si>
  <si>
    <t>TIMKEN</t>
  </si>
  <si>
    <t>Gland Pharma Ltd</t>
  </si>
  <si>
    <t>GLAND</t>
  </si>
  <si>
    <t>Metro Brands Ltd</t>
  </si>
  <si>
    <t>METROBRAND</t>
  </si>
  <si>
    <t>Footwear</t>
  </si>
  <si>
    <t>SKF India Ltd</t>
  </si>
  <si>
    <t>SKFINDIA</t>
  </si>
  <si>
    <t>Endurance Technologies Ltd</t>
  </si>
  <si>
    <t>ENDURANCE</t>
  </si>
  <si>
    <t>J K Cement Ltd</t>
  </si>
  <si>
    <t>JKCEMENT</t>
  </si>
  <si>
    <t>Jubilant Foodworks Ltd</t>
  </si>
  <si>
    <t>JUBLFOOD</t>
  </si>
  <si>
    <t>Restaurants &amp; Cafes</t>
  </si>
  <si>
    <t>Apollo Tyres Ltd</t>
  </si>
  <si>
    <t>APOLLOTYRE</t>
  </si>
  <si>
    <t>Blue Star Ltd</t>
  </si>
  <si>
    <t>BLUESTARCO</t>
  </si>
  <si>
    <t>Ajanta Pharma Ltd</t>
  </si>
  <si>
    <t>AJANTPHARM</t>
  </si>
  <si>
    <t>Motherson Sumi Wiring India Ltd</t>
  </si>
  <si>
    <t>MSUMI</t>
  </si>
  <si>
    <t>Bandhan Bank Ltd</t>
  </si>
  <si>
    <t>BANDHANBNK</t>
  </si>
  <si>
    <t>Delhivery Ltd</t>
  </si>
  <si>
    <t>DELHIVERY</t>
  </si>
  <si>
    <t>360 One Wam Ltd</t>
  </si>
  <si>
    <t>360ONE</t>
  </si>
  <si>
    <t>Investment Banking &amp; Brokerage</t>
  </si>
  <si>
    <t>ITI Ltd</t>
  </si>
  <si>
    <t>ITI</t>
  </si>
  <si>
    <t>Telecom Equipments</t>
  </si>
  <si>
    <t>EIH Ltd</t>
  </si>
  <si>
    <t>EIHOTEL</t>
  </si>
  <si>
    <t>Aditya Birla Fashion and Retail Ltd</t>
  </si>
  <si>
    <t>ABFRL</t>
  </si>
  <si>
    <t>Glenmark Pharmaceuticals Ltd</t>
  </si>
  <si>
    <t>GLENMARK</t>
  </si>
  <si>
    <t>Brigade Enterprises Ltd</t>
  </si>
  <si>
    <t>BRIGADE</t>
  </si>
  <si>
    <t>Bharat Dynamics Ltd</t>
  </si>
  <si>
    <t>BDL</t>
  </si>
  <si>
    <t>KIOCL Ltd</t>
  </si>
  <si>
    <t>KIOCL</t>
  </si>
  <si>
    <t>Godrej Industries Ltd</t>
  </si>
  <si>
    <t>GODREJIND</t>
  </si>
  <si>
    <t>Tata Chemicals Ltd</t>
  </si>
  <si>
    <t>TATACHEM</t>
  </si>
  <si>
    <t>Go Digit General Insurance Ltd</t>
  </si>
  <si>
    <t>GODIGIT</t>
  </si>
  <si>
    <t>KPR Mill Ltd</t>
  </si>
  <si>
    <t>KPRMILL</t>
  </si>
  <si>
    <t>Textiles</t>
  </si>
  <si>
    <t>Syngene International Ltd</t>
  </si>
  <si>
    <t>SYNGENE</t>
  </si>
  <si>
    <t>Grindwell Norton Ltd</t>
  </si>
  <si>
    <t>GRINDWELL</t>
  </si>
  <si>
    <t>NBCC (India) Ltd</t>
  </si>
  <si>
    <t>NBCC</t>
  </si>
  <si>
    <t>Sun Tv Network Ltd</t>
  </si>
  <si>
    <t>SUNTV</t>
  </si>
  <si>
    <t>TV Channels &amp; Broadcasters</t>
  </si>
  <si>
    <t>J B Chemicals and Pharmaceuticals Ltd</t>
  </si>
  <si>
    <t>JBCHEPHARM</t>
  </si>
  <si>
    <t>ZF Commercial Vehicle Control Systems India Ltd</t>
  </si>
  <si>
    <t>ZFCVINDIA</t>
  </si>
  <si>
    <t>Ircon International Ltd</t>
  </si>
  <si>
    <t>IRCON</t>
  </si>
  <si>
    <t>Narayana Hrudayalaya Ltd</t>
  </si>
  <si>
    <t>NH</t>
  </si>
  <si>
    <t>Crompton Greaves Consumer Electricals Ltd</t>
  </si>
  <si>
    <t>CROMPTON</t>
  </si>
  <si>
    <t>TVS Holdings Ltd</t>
  </si>
  <si>
    <t>TVSHLTD</t>
  </si>
  <si>
    <t>Aegis Logistics Ltd</t>
  </si>
  <si>
    <t>AEGISLOG</t>
  </si>
  <si>
    <t>Vedant Fashions Ltd</t>
  </si>
  <si>
    <t>MANYAVAR</t>
  </si>
  <si>
    <t>Century Textiles and Industries Ltd</t>
  </si>
  <si>
    <t>CENTURYTEX</t>
  </si>
  <si>
    <t>Paper Products</t>
  </si>
  <si>
    <t>Sundram Fasteners Ltd</t>
  </si>
  <si>
    <t>SUNDRMFAST</t>
  </si>
  <si>
    <t>Emami Ltd</t>
  </si>
  <si>
    <t>EMAMILTD</t>
  </si>
  <si>
    <t>Bayer Cropscience Ltd</t>
  </si>
  <si>
    <t>BAYERCROP</t>
  </si>
  <si>
    <t>Laurus Labs Ltd</t>
  </si>
  <si>
    <t>LAURUSLABS</t>
  </si>
  <si>
    <t>ICICI Securities Ltd</t>
  </si>
  <si>
    <t>ISEC</t>
  </si>
  <si>
    <t>Angel One Ltd</t>
  </si>
  <si>
    <t>ANGELONE</t>
  </si>
  <si>
    <t>JBM Auto Ltd</t>
  </si>
  <si>
    <t>JBMA</t>
  </si>
  <si>
    <t>Ratnamani Metals and Tubes Ltd</t>
  </si>
  <si>
    <t>RATNAMANI</t>
  </si>
  <si>
    <t>CPSE ETF</t>
  </si>
  <si>
    <t>CPSEETF</t>
  </si>
  <si>
    <t>Equity</t>
  </si>
  <si>
    <t>Aarti Industries Ltd</t>
  </si>
  <si>
    <t>AARTIIND</t>
  </si>
  <si>
    <t>Gillette India Ltd</t>
  </si>
  <si>
    <t>GILLETTE</t>
  </si>
  <si>
    <t>Central Depository Services (India) Ltd</t>
  </si>
  <si>
    <t>CDSL</t>
  </si>
  <si>
    <t>Hatsun Agro Product Ltd</t>
  </si>
  <si>
    <t>HATSUN</t>
  </si>
  <si>
    <t>CreditAccess Grameen Ltd</t>
  </si>
  <si>
    <t>CREDITACC</t>
  </si>
  <si>
    <t>Amara Raja Energy &amp; Mobility Ltd</t>
  </si>
  <si>
    <t>ARE&amp;M</t>
  </si>
  <si>
    <t>Kansai Nerolac Paints Ltd</t>
  </si>
  <si>
    <t>KANSAINER</t>
  </si>
  <si>
    <t>Radico Khaitan Ltd</t>
  </si>
  <si>
    <t>RADICO</t>
  </si>
  <si>
    <t>Sumitomo Chemical India Ltd</t>
  </si>
  <si>
    <t>SUMICHEM</t>
  </si>
  <si>
    <t>Dr. Lal PathLabs Ltd</t>
  </si>
  <si>
    <t>LALPATHLAB</t>
  </si>
  <si>
    <t>One 97 Communications Ltd</t>
  </si>
  <si>
    <t>PAYTM</t>
  </si>
  <si>
    <t>Business Support Services</t>
  </si>
  <si>
    <t>Jupiter Wagons Ltd</t>
  </si>
  <si>
    <t>JWL</t>
  </si>
  <si>
    <t>Rail</t>
  </si>
  <si>
    <t>Kaynes Technology India Ltd</t>
  </si>
  <si>
    <t>KAYNES</t>
  </si>
  <si>
    <t>Cholamandalam Financial Holdings Ltd</t>
  </si>
  <si>
    <t>CHOLAHLDNG</t>
  </si>
  <si>
    <t>Schneider Electric Infrastructure Ltd</t>
  </si>
  <si>
    <t>SCHNEIDER</t>
  </si>
  <si>
    <t>PNB Housing Finance Ltd</t>
  </si>
  <si>
    <t>PNBHOUSING</t>
  </si>
  <si>
    <t>Pfizer Ltd</t>
  </si>
  <si>
    <t>PFIZER</t>
  </si>
  <si>
    <t>Five-Star Business Finance Ltd</t>
  </si>
  <si>
    <t>FIVESTAR</t>
  </si>
  <si>
    <t>Elgi Equipments Ltd</t>
  </si>
  <si>
    <t>ELGIEQUIP</t>
  </si>
  <si>
    <t>Relaxo Footwears Ltd</t>
  </si>
  <si>
    <t>RELAXO</t>
  </si>
  <si>
    <t>Sanofi India Ltd</t>
  </si>
  <si>
    <t>SANOFI</t>
  </si>
  <si>
    <t>Kajaria Ceramics Ltd</t>
  </si>
  <si>
    <t>KAJARIACER</t>
  </si>
  <si>
    <t>Building Products - Ceramics</t>
  </si>
  <si>
    <t>Nexus Select Trust</t>
  </si>
  <si>
    <t>NXST</t>
  </si>
  <si>
    <t>Mindspace Business Parks REIT</t>
  </si>
  <si>
    <t>MINDSPACE</t>
  </si>
  <si>
    <t>Jyoti CNC Automation Ltd</t>
  </si>
  <si>
    <t>JYOTICNC</t>
  </si>
  <si>
    <t>Computer Hardware</t>
  </si>
  <si>
    <t>KEC International Ltd</t>
  </si>
  <si>
    <t>KEC</t>
  </si>
  <si>
    <t>Godfrey Phillips India Ltd</t>
  </si>
  <si>
    <t>GODFRYPHLP</t>
  </si>
  <si>
    <t>Kalpataru Projects International Ltd</t>
  </si>
  <si>
    <t>KPIL</t>
  </si>
  <si>
    <t>Finolex Industries Ltd</t>
  </si>
  <si>
    <t>FINPIPE</t>
  </si>
  <si>
    <t>R R Kabel Ltd</t>
  </si>
  <si>
    <t>RRKABEL</t>
  </si>
  <si>
    <t>Swan Energy Ltd</t>
  </si>
  <si>
    <t>SWANENERGY</t>
  </si>
  <si>
    <t>Tejas Networks Ltd</t>
  </si>
  <si>
    <t>TEJASNET</t>
  </si>
  <si>
    <t>Finolex Cables Ltd</t>
  </si>
  <si>
    <t>FINCABLES</t>
  </si>
  <si>
    <t>Waaree Renewable Technologies Ltd</t>
  </si>
  <si>
    <t>WAAREERTL</t>
  </si>
  <si>
    <t>Cello World Ltd</t>
  </si>
  <si>
    <t>CELLO</t>
  </si>
  <si>
    <t>Piramal Pharma Ltd</t>
  </si>
  <si>
    <t>PPLPHARMA</t>
  </si>
  <si>
    <t>Whirlpool of India Ltd</t>
  </si>
  <si>
    <t>WHIRLPOOL</t>
  </si>
  <si>
    <t>Cyient Ltd</t>
  </si>
  <si>
    <t>CYIENT</t>
  </si>
  <si>
    <t>CESC Ltd</t>
  </si>
  <si>
    <t>CESC</t>
  </si>
  <si>
    <t>BASF India Ltd</t>
  </si>
  <si>
    <t>BASF</t>
  </si>
  <si>
    <t>Multi Commodity Exchange of India Ltd</t>
  </si>
  <si>
    <t>MCX</t>
  </si>
  <si>
    <t>Castrol India Ltd</t>
  </si>
  <si>
    <t>CASTROLIND</t>
  </si>
  <si>
    <t>Trident Ltd</t>
  </si>
  <si>
    <t>TRIDENT</t>
  </si>
  <si>
    <t>NMDC Steel Ltd</t>
  </si>
  <si>
    <t>NSLNISP</t>
  </si>
  <si>
    <t>BEML Ltd</t>
  </si>
  <si>
    <t>BEML</t>
  </si>
  <si>
    <t>CIE Automotive India Ltd</t>
  </si>
  <si>
    <t>CIEINDIA</t>
  </si>
  <si>
    <t>Vinati Organics Ltd</t>
  </si>
  <si>
    <t>VINATIORGA</t>
  </si>
  <si>
    <t>Triveni Turbine Ltd</t>
  </si>
  <si>
    <t>TRITURBINE</t>
  </si>
  <si>
    <t>Alembic Pharmaceuticals Ltd</t>
  </si>
  <si>
    <t>APLLTD</t>
  </si>
  <si>
    <t>Kirloskar Oil Engines Ltd</t>
  </si>
  <si>
    <t>KIRLOSENG</t>
  </si>
  <si>
    <t>Sobha Ltd</t>
  </si>
  <si>
    <t>SOBHA</t>
  </si>
  <si>
    <t>Ramco Cements Limited</t>
  </si>
  <si>
    <t>RAMCOCEM</t>
  </si>
  <si>
    <t>IDFC Ltd</t>
  </si>
  <si>
    <t>IDFC</t>
  </si>
  <si>
    <t>Piramal Enterprises Ltd</t>
  </si>
  <si>
    <t>PEL</t>
  </si>
  <si>
    <t>Capri Global Capital Ltd</t>
  </si>
  <si>
    <t>CGCL</t>
  </si>
  <si>
    <t>Devyani International Ltd</t>
  </si>
  <si>
    <t>DEVYANI</t>
  </si>
  <si>
    <t>Natco Pharma Ltd</t>
  </si>
  <si>
    <t>NATCOPHARM</t>
  </si>
  <si>
    <t>Aster DM Healthcare Ltd</t>
  </si>
  <si>
    <t>ASTERDM</t>
  </si>
  <si>
    <t>Signatureglobal (India) Ltd</t>
  </si>
  <si>
    <t>SIGNATURE</t>
  </si>
  <si>
    <t>Shyam Metalics and Energy Ltd</t>
  </si>
  <si>
    <t>SHYAMMETL</t>
  </si>
  <si>
    <t>NCC Ltd</t>
  </si>
  <si>
    <t>NCC</t>
  </si>
  <si>
    <t>Lakshmi Machine Works Ltd</t>
  </si>
  <si>
    <t>LAXMIMACH</t>
  </si>
  <si>
    <t>Sterling and Wilson Renewable Energy Ltd</t>
  </si>
  <si>
    <t>SWSOLAR</t>
  </si>
  <si>
    <t>RITES Ltd</t>
  </si>
  <si>
    <t>RITES</t>
  </si>
  <si>
    <t>Blue Dart Express Ltd</t>
  </si>
  <si>
    <t>BLUEDART</t>
  </si>
  <si>
    <t>Atul Ltd</t>
  </si>
  <si>
    <t>ATUL</t>
  </si>
  <si>
    <t>Bata India Ltd</t>
  </si>
  <si>
    <t>BATAINDIA</t>
  </si>
  <si>
    <t>Action Construction Equipment Ltd</t>
  </si>
  <si>
    <t>ACE</t>
  </si>
  <si>
    <t>Heavy Machinery</t>
  </si>
  <si>
    <t>Himadri Speciality Chemical Ltd</t>
  </si>
  <si>
    <t>HSCL</t>
  </si>
  <si>
    <t>Jindal SAW Ltd</t>
  </si>
  <si>
    <t>JINDALSAW</t>
  </si>
  <si>
    <t>Poly Medicure Ltd</t>
  </si>
  <si>
    <t>POLYMED</t>
  </si>
  <si>
    <t>Health Care Equipment &amp; Supplies</t>
  </si>
  <si>
    <t>Affle (India) Ltd</t>
  </si>
  <si>
    <t>AFFLE</t>
  </si>
  <si>
    <t>Advertising</t>
  </si>
  <si>
    <t>Birlasoft Ltd</t>
  </si>
  <si>
    <t>BSOFT</t>
  </si>
  <si>
    <t>Anand Rathi Wealth Ltd</t>
  </si>
  <si>
    <t>ANANDRATHI</t>
  </si>
  <si>
    <t>Data Patterns (India) Ltd</t>
  </si>
  <si>
    <t>DATAPATTNS</t>
  </si>
  <si>
    <t>Nuvama Wealth Management Ltd</t>
  </si>
  <si>
    <t>NUVAMA</t>
  </si>
  <si>
    <t>Chalet Hotels Ltd</t>
  </si>
  <si>
    <t>CHALET</t>
  </si>
  <si>
    <t>Computer Age Management Services Ltd</t>
  </si>
  <si>
    <t>CAMS</t>
  </si>
  <si>
    <t>Garden Reach Shipbuilders &amp; Engineers Ltd</t>
  </si>
  <si>
    <t>GRSE</t>
  </si>
  <si>
    <t>Gujarat State Petronet Ltd</t>
  </si>
  <si>
    <t>GSPL</t>
  </si>
  <si>
    <t>IIFL Finance Ltd</t>
  </si>
  <si>
    <t>IIFL</t>
  </si>
  <si>
    <t>Navin Fluorine International Ltd</t>
  </si>
  <si>
    <t>NAVINFLUOR</t>
  </si>
  <si>
    <t>Titagarh Rail Systems Ltd</t>
  </si>
  <si>
    <t>TITAGARH</t>
  </si>
  <si>
    <t>Chambal Fertilisers and Chemicals Ltd</t>
  </si>
  <si>
    <t>CHAMBLFERT</t>
  </si>
  <si>
    <t>Redington Ltd</t>
  </si>
  <si>
    <t>REDINGTON</t>
  </si>
  <si>
    <t>Technology Hardware</t>
  </si>
  <si>
    <t>Jai Balaji Industries Ltd</t>
  </si>
  <si>
    <t>JAIBALAJI</t>
  </si>
  <si>
    <t>Suven Pharmaceuticals Ltd</t>
  </si>
  <si>
    <t>SUVENPHAR</t>
  </si>
  <si>
    <t>V Guard Industries Ltd</t>
  </si>
  <si>
    <t>VGUARD</t>
  </si>
  <si>
    <t>KSB Ltd</t>
  </si>
  <si>
    <t>KSB</t>
  </si>
  <si>
    <t>Welspun Corp Ltd</t>
  </si>
  <si>
    <t>WELCORP</t>
  </si>
  <si>
    <t>Karur Vysya Bank Ltd</t>
  </si>
  <si>
    <t>KARURVYSYA</t>
  </si>
  <si>
    <t>IFCI Ltd</t>
  </si>
  <si>
    <t>IFCI</t>
  </si>
  <si>
    <t>G R Infraprojects Ltd</t>
  </si>
  <si>
    <t>GRINFRA</t>
  </si>
  <si>
    <t>UTI S&amp;P BSE Sensex ETF</t>
  </si>
  <si>
    <t>UTISENSETF</t>
  </si>
  <si>
    <t>Aptus Value Housing Finance India Ltd</t>
  </si>
  <si>
    <t>APTUS</t>
  </si>
  <si>
    <t>RBL Bank Ltd</t>
  </si>
  <si>
    <t>RBLBANK</t>
  </si>
  <si>
    <t>Indiamart Intermesh Ltd</t>
  </si>
  <si>
    <t>INDIAMART</t>
  </si>
  <si>
    <t>Jyothy Labs Ltd</t>
  </si>
  <si>
    <t>JYOTHYLAB</t>
  </si>
  <si>
    <t>Manappuram Finance Ltd</t>
  </si>
  <si>
    <t>MANAPPURAM</t>
  </si>
  <si>
    <t>DCM Shriram Ltd</t>
  </si>
  <si>
    <t>DCMSHRIRAM</t>
  </si>
  <si>
    <t>Concord Biotech Ltd</t>
  </si>
  <si>
    <t>CONCORDBIO</t>
  </si>
  <si>
    <t>Aditya Birla Sun Life Amc Ltd</t>
  </si>
  <si>
    <t>ABSLAMC</t>
  </si>
  <si>
    <t>Engineers India Ltd</t>
  </si>
  <si>
    <t>ENGINERSIN</t>
  </si>
  <si>
    <t>Astrazeneca Pharma India Ltd</t>
  </si>
  <si>
    <t>ASTRAZEN</t>
  </si>
  <si>
    <t>Tbo Tek Ltd</t>
  </si>
  <si>
    <t>TBOTEK</t>
  </si>
  <si>
    <t>Tour &amp; Travel Services</t>
  </si>
  <si>
    <t>Tata Teleservices (Maharashtra) Ltd</t>
  </si>
  <si>
    <t>TTML</t>
  </si>
  <si>
    <t>Krishna Institute of Medical Sciences Ltd</t>
  </si>
  <si>
    <t>KIMS</t>
  </si>
  <si>
    <t>HFCL Ltd</t>
  </si>
  <si>
    <t>HFCL</t>
  </si>
  <si>
    <t>Ingersoll-Rand (India) Ltd</t>
  </si>
  <si>
    <t>INGERRAND</t>
  </si>
  <si>
    <t>Raymond Ltd</t>
  </si>
  <si>
    <t>RAYMOND</t>
  </si>
  <si>
    <t>Asahi India Glass Ltd</t>
  </si>
  <si>
    <t>ASAHIINDIA</t>
  </si>
  <si>
    <t>Olectra Greentech Ltd</t>
  </si>
  <si>
    <t>OLECTRA</t>
  </si>
  <si>
    <t>Aadhar Housing Finance Ltd</t>
  </si>
  <si>
    <t>AADHARHFC</t>
  </si>
  <si>
    <t>Clean Science and Technology Ltd</t>
  </si>
  <si>
    <t>CLEAN</t>
  </si>
  <si>
    <t>Zee Entertainment Enterprises Ltd</t>
  </si>
  <si>
    <t>ZEEL</t>
  </si>
  <si>
    <t>Chennai Petroleum Corporation Ltd</t>
  </si>
  <si>
    <t>CHENNPETRO</t>
  </si>
  <si>
    <t>Century Plyboards (India) Ltd</t>
  </si>
  <si>
    <t>CENTURYPLY</t>
  </si>
  <si>
    <t>Wood Products</t>
  </si>
  <si>
    <t>Great Eastern Shipping Company Ltd</t>
  </si>
  <si>
    <t>GESHIP</t>
  </si>
  <si>
    <t>Sonata Software Ltd</t>
  </si>
  <si>
    <t>SONATSOFTW</t>
  </si>
  <si>
    <t>PNC Infratech Ltd</t>
  </si>
  <si>
    <t>PNCINFRA</t>
  </si>
  <si>
    <t>Jammu and Kashmir Bank Ltd</t>
  </si>
  <si>
    <t>J&amp;KBANK</t>
  </si>
  <si>
    <t>HBL Power Systems Ltd</t>
  </si>
  <si>
    <t>HBLPOWER</t>
  </si>
  <si>
    <t>Zensar Technologies Ltd</t>
  </si>
  <si>
    <t>ZENSARTECH</t>
  </si>
  <si>
    <t>Indian Energy Exchange Ltd</t>
  </si>
  <si>
    <t>IEX</t>
  </si>
  <si>
    <t>Power Trading &amp; Consultancy</t>
  </si>
  <si>
    <t>Jaiprakash Power Ventures Ltd</t>
  </si>
  <si>
    <t>JPPOWER</t>
  </si>
  <si>
    <t>Honasa Consumer Ltd</t>
  </si>
  <si>
    <t>HONASA</t>
  </si>
  <si>
    <t>RHI Magnesita India Ltd</t>
  </si>
  <si>
    <t>RHIM</t>
  </si>
  <si>
    <t>Bikaji Foods International Ltd</t>
  </si>
  <si>
    <t>BIKAJI</t>
  </si>
  <si>
    <t>Welspun Living Ltd</t>
  </si>
  <si>
    <t>WELSPUNLIV</t>
  </si>
  <si>
    <t>Railtel Corporation of India Ltd</t>
  </si>
  <si>
    <t>RAILTEL</t>
  </si>
  <si>
    <t>Communication &amp; Networking</t>
  </si>
  <si>
    <t>Fine Organic Industries Ltd</t>
  </si>
  <si>
    <t>FINEORG</t>
  </si>
  <si>
    <t>Firstsource Solutions Ltd</t>
  </si>
  <si>
    <t>FSL</t>
  </si>
  <si>
    <t>Outsourced services</t>
  </si>
  <si>
    <t>Westlife Foodworld Ltd</t>
  </si>
  <si>
    <t>WESTLIFE</t>
  </si>
  <si>
    <t>Bls International Services Ltd</t>
  </si>
  <si>
    <t>BLS</t>
  </si>
  <si>
    <t>PVR INOX Ltd</t>
  </si>
  <si>
    <t>PVRINOX</t>
  </si>
  <si>
    <t>Theatres</t>
  </si>
  <si>
    <t>Alok Industries Ltd</t>
  </si>
  <si>
    <t>ALOKINDS</t>
  </si>
  <si>
    <t>Gujarat Mineral Development Corporation Ltd</t>
  </si>
  <si>
    <t>GMDCLTD</t>
  </si>
  <si>
    <t>Anant Raj Ltd</t>
  </si>
  <si>
    <t>ANANTRAJ</t>
  </si>
  <si>
    <t>Kirloskar Brothers Ltd</t>
  </si>
  <si>
    <t>KIRLOSBROS</t>
  </si>
  <si>
    <t>Supreme Petrochem Ltd</t>
  </si>
  <si>
    <t>SPLPETRO</t>
  </si>
  <si>
    <t>Cube Highways Trust</t>
  </si>
  <si>
    <t>CUBEINVIT</t>
  </si>
  <si>
    <t>Roads</t>
  </si>
  <si>
    <t>Elecon Engineering Company Ltd</t>
  </si>
  <si>
    <t>ELECON</t>
  </si>
  <si>
    <t>Aavas Financiers Ltd</t>
  </si>
  <si>
    <t>AAVAS</t>
  </si>
  <si>
    <t>Authum Investment &amp; Infrastructure Ltd</t>
  </si>
  <si>
    <t>AIIL</t>
  </si>
  <si>
    <t>Vardhman Textiles Ltd</t>
  </si>
  <si>
    <t>VTL</t>
  </si>
  <si>
    <t>Kfin Technologies Ltd</t>
  </si>
  <si>
    <t>KFINTECH</t>
  </si>
  <si>
    <t>Mahanagar Gas Ltd</t>
  </si>
  <si>
    <t>MGL</t>
  </si>
  <si>
    <t>Techno Electric &amp; Engineering Company Ltd</t>
  </si>
  <si>
    <t>TECHNOE</t>
  </si>
  <si>
    <t>Ramkrishna Forgings Ltd</t>
  </si>
  <si>
    <t>RKFORGE</t>
  </si>
  <si>
    <t>Indegene Ltd</t>
  </si>
  <si>
    <t>INDGN</t>
  </si>
  <si>
    <t>Rainbow Children's Medicare Ltd</t>
  </si>
  <si>
    <t>RAINBOW</t>
  </si>
  <si>
    <t>Godawari Power and Ispat Ltd</t>
  </si>
  <si>
    <t>GPIL</t>
  </si>
  <si>
    <t>Amber Enterprises India Ltd</t>
  </si>
  <si>
    <t>AMBER</t>
  </si>
  <si>
    <t>Newgen Software Technologies Ltd</t>
  </si>
  <si>
    <t>NEWGEN</t>
  </si>
  <si>
    <t>Intellect Design Arena Ltd</t>
  </si>
  <si>
    <t>INTELLECT</t>
  </si>
  <si>
    <t>shipping corporation of India Ltd</t>
  </si>
  <si>
    <t>SCI</t>
  </si>
  <si>
    <t>Voltamp Transformers Ltd</t>
  </si>
  <si>
    <t>VOLTAMP</t>
  </si>
  <si>
    <t>Happiest Minds Technologies Ltd</t>
  </si>
  <si>
    <t>HAPPSTMNDS</t>
  </si>
  <si>
    <t>Tanla Platforms Ltd</t>
  </si>
  <si>
    <t>TANLA</t>
  </si>
  <si>
    <t>Netweb Technologies India Ltd</t>
  </si>
  <si>
    <t>NETWEB</t>
  </si>
  <si>
    <t>Eris Lifesciences Ltd</t>
  </si>
  <si>
    <t>ERIS</t>
  </si>
  <si>
    <t>UTI Asset Management Company Ltd</t>
  </si>
  <si>
    <t>UTIAMC</t>
  </si>
  <si>
    <t>PTC Industries Ltd</t>
  </si>
  <si>
    <t>PTCIL</t>
  </si>
  <si>
    <t>Akzo Nobel India Ltd</t>
  </si>
  <si>
    <t>AKZOINDIA</t>
  </si>
  <si>
    <t>Powergrid Infrastructure Investment Trust</t>
  </si>
  <si>
    <t>PGINVIT</t>
  </si>
  <si>
    <t>Lemon Tree Hotels Ltd</t>
  </si>
  <si>
    <t>LEMONTREE</t>
  </si>
  <si>
    <t>Graphite India Ltd</t>
  </si>
  <si>
    <t>GRAPHITE</t>
  </si>
  <si>
    <t>Inox India Ltd</t>
  </si>
  <si>
    <t>INOXINDIA</t>
  </si>
  <si>
    <t>Sea-Borne Tankers</t>
  </si>
  <si>
    <t>Nuvoco Vistas Corporation Ltd</t>
  </si>
  <si>
    <t>NUVOCO</t>
  </si>
  <si>
    <t>Rattanindia Enterprises Ltd</t>
  </si>
  <si>
    <t>RTNINDIA</t>
  </si>
  <si>
    <t>KPI Green Energy Ltd</t>
  </si>
  <si>
    <t>KPIGREEN</t>
  </si>
  <si>
    <t>Jubilant Pharmova Ltd</t>
  </si>
  <si>
    <t>JUBLPHARMA</t>
  </si>
  <si>
    <t>Force Motors Ltd</t>
  </si>
  <si>
    <t>FORCEMOT</t>
  </si>
  <si>
    <t>E I D-Parry (India) Ltd</t>
  </si>
  <si>
    <t>EIDPARRY</t>
  </si>
  <si>
    <t>Sugar</t>
  </si>
  <si>
    <t>Birla Corporation Ltd</t>
  </si>
  <si>
    <t>BIRLACORPN</t>
  </si>
  <si>
    <t>MMTC Ltd</t>
  </si>
  <si>
    <t>MMTC</t>
  </si>
  <si>
    <t>Valor Estate Ltd</t>
  </si>
  <si>
    <t>DBREALTY</t>
  </si>
  <si>
    <t>Doms Industries Ltd</t>
  </si>
  <si>
    <t>DOMS</t>
  </si>
  <si>
    <t>Office Supplies</t>
  </si>
  <si>
    <t>Zydus Wellness Ltd</t>
  </si>
  <si>
    <t>ZYDUSWELL</t>
  </si>
  <si>
    <t>Bajaj Electricals Ltd</t>
  </si>
  <si>
    <t>BAJAJELEC</t>
  </si>
  <si>
    <t>Aether Industries Ltd</t>
  </si>
  <si>
    <t>AETHER</t>
  </si>
  <si>
    <t>Equitas Small Finance Bank Ltd</t>
  </si>
  <si>
    <t>EQUITASBNK</t>
  </si>
  <si>
    <t>JK Tyre &amp; Industries Ltd</t>
  </si>
  <si>
    <t>JKTYRE</t>
  </si>
  <si>
    <t>Usha Martin Ltd</t>
  </si>
  <si>
    <t>USHAMART</t>
  </si>
  <si>
    <t>Eclerx Services Ltd</t>
  </si>
  <si>
    <t>ECLERX</t>
  </si>
  <si>
    <t>Vesuvius India Ltd</t>
  </si>
  <si>
    <t>VESUVIUS</t>
  </si>
  <si>
    <t>Bharat 22 ETF</t>
  </si>
  <si>
    <t>ICICIB22</t>
  </si>
  <si>
    <t>City Union Bank Ltd</t>
  </si>
  <si>
    <t>CUB</t>
  </si>
  <si>
    <t>Bombay Burmah Trading Corporation Ltd</t>
  </si>
  <si>
    <t>BBTC</t>
  </si>
  <si>
    <t>Reliance Power Ltd</t>
  </si>
  <si>
    <t>RPOWER</t>
  </si>
  <si>
    <t>CE Info Systems Ltd</t>
  </si>
  <si>
    <t>MAPMYINDIA</t>
  </si>
  <si>
    <t>Nippon India ETF Nifty Bank BeES</t>
  </si>
  <si>
    <t>BANKBEES</t>
  </si>
  <si>
    <t>Godrej Agrovet Ltd</t>
  </si>
  <si>
    <t>GODREJAGRO</t>
  </si>
  <si>
    <t>Agro Products</t>
  </si>
  <si>
    <t>Granules India Ltd</t>
  </si>
  <si>
    <t>GRANULES</t>
  </si>
  <si>
    <t>Electrosteel Castings Ltd</t>
  </si>
  <si>
    <t>ELECTCAST</t>
  </si>
  <si>
    <t>Glenmark Life Sciences Ltd</t>
  </si>
  <si>
    <t>GLS</t>
  </si>
  <si>
    <t>Ujjivan Small Finance Bank Ltd</t>
  </si>
  <si>
    <t>UJJIVANSFB</t>
  </si>
  <si>
    <t>Maharashtra Seamless Ltd</t>
  </si>
  <si>
    <t>MAHSEAMLES</t>
  </si>
  <si>
    <t>Moil Ltd</t>
  </si>
  <si>
    <t>MOIL</t>
  </si>
  <si>
    <t>Mining - Manganese</t>
  </si>
  <si>
    <t>Happy Forgings Ltd</t>
  </si>
  <si>
    <t>HAPPYFORGE</t>
  </si>
  <si>
    <t>Auto, Truck &amp; Motorcycle Parts</t>
  </si>
  <si>
    <t>Metropolis Healthcare Ltd</t>
  </si>
  <si>
    <t>METROPOLIS</t>
  </si>
  <si>
    <t>Latent View Analytics Ltd</t>
  </si>
  <si>
    <t>LATENTVIEW</t>
  </si>
  <si>
    <t>Puravankara Ltd</t>
  </si>
  <si>
    <t>PURVA</t>
  </si>
  <si>
    <t>Alkyl Amines Chemicals Ltd</t>
  </si>
  <si>
    <t>ALKYLAMINE</t>
  </si>
  <si>
    <t>Tega Industries Ltd</t>
  </si>
  <si>
    <t>TEGA</t>
  </si>
  <si>
    <t>HG Infra Engineering Ltd</t>
  </si>
  <si>
    <t>HGINFRA</t>
  </si>
  <si>
    <t>Caplin Point Laboratories Ltd</t>
  </si>
  <si>
    <t>CAPLIPOINT</t>
  </si>
  <si>
    <t>Gujarat Pipavav Port Ltd</t>
  </si>
  <si>
    <t>GPPL</t>
  </si>
  <si>
    <t>RedTape</t>
  </si>
  <si>
    <t>REDTAPE</t>
  </si>
  <si>
    <t>Genus Power Infrastructures Ltd</t>
  </si>
  <si>
    <t>GENUSPOWER</t>
  </si>
  <si>
    <t>Sheela Foam Ltd</t>
  </si>
  <si>
    <t>SFL</t>
  </si>
  <si>
    <t>Home Furnishing</t>
  </si>
  <si>
    <t>Minda Corporation Ltd</t>
  </si>
  <si>
    <t>MINDACORP</t>
  </si>
  <si>
    <t>Safari Industries (India) Ltd</t>
  </si>
  <si>
    <t>SAFARI</t>
  </si>
  <si>
    <t>Can Fin Homes Ltd</t>
  </si>
  <si>
    <t>CANFINHOME</t>
  </si>
  <si>
    <t>Thomas Cook (India) Ltd</t>
  </si>
  <si>
    <t>THOMASCOOK</t>
  </si>
  <si>
    <t>TTK Prestige Ltd</t>
  </si>
  <si>
    <t>TTKPRESTIG</t>
  </si>
  <si>
    <t>Brookfield India Real Estate Trust</t>
  </si>
  <si>
    <t>BIRET</t>
  </si>
  <si>
    <t>Juniper Hotels Ltd</t>
  </si>
  <si>
    <t>JUNIPER</t>
  </si>
  <si>
    <t>Indiabulls Housing Finance Ltd</t>
  </si>
  <si>
    <t>IBULHSGFIN</t>
  </si>
  <si>
    <t>Gujarat Narmada Valley Fertilizers &amp; Chemicals Ltd</t>
  </si>
  <si>
    <t>GNFC</t>
  </si>
  <si>
    <t>CEAT Ltd</t>
  </si>
  <si>
    <t>CEATLTD</t>
  </si>
  <si>
    <t>India Grid Trust</t>
  </si>
  <si>
    <t>INDIGRID</t>
  </si>
  <si>
    <t>Praj Industries Ltd</t>
  </si>
  <si>
    <t>PRAJIND</t>
  </si>
  <si>
    <t>ELANTAS Beck India Ltd</t>
  </si>
  <si>
    <t>ELANTAS</t>
  </si>
  <si>
    <t>PCBL Ltd</t>
  </si>
  <si>
    <t>PCBL</t>
  </si>
  <si>
    <t>National Standard (India) Ltd</t>
  </si>
  <si>
    <t>NATIONSTD</t>
  </si>
  <si>
    <t>Bengal &amp; Assam Company Ltd</t>
  </si>
  <si>
    <t>BENGALASM</t>
  </si>
  <si>
    <t>JK Lakshmi Cement Ltd</t>
  </si>
  <si>
    <t>JKLAKSHMI</t>
  </si>
  <si>
    <t>Arvind Ltd</t>
  </si>
  <si>
    <t>ARVIND</t>
  </si>
  <si>
    <t>Craftsman Automation Ltd</t>
  </si>
  <si>
    <t>CRAFTSMAN</t>
  </si>
  <si>
    <t>Sarda Energy &amp; Minerals Ltd</t>
  </si>
  <si>
    <t>SARDAEN</t>
  </si>
  <si>
    <t>Cera Sanitaryware Ltd</t>
  </si>
  <si>
    <t>CERA</t>
  </si>
  <si>
    <t>Saregama India Ltd</t>
  </si>
  <si>
    <t>SAREGAMA</t>
  </si>
  <si>
    <t>Movies &amp; TV Serials</t>
  </si>
  <si>
    <t>Kirloskar Ferrous Industries Ltd</t>
  </si>
  <si>
    <t>KIRLFER</t>
  </si>
  <si>
    <t>Quess Corp Ltd</t>
  </si>
  <si>
    <t>QUESS</t>
  </si>
  <si>
    <t>Employment Services</t>
  </si>
  <si>
    <t>Mahindra Lifespace Developers Ltd</t>
  </si>
  <si>
    <t>MAHLIFE</t>
  </si>
  <si>
    <t>Route Mobile Ltd</t>
  </si>
  <si>
    <t>ROUTE</t>
  </si>
  <si>
    <t>Mishra Dhatu Nigam Ltd</t>
  </si>
  <si>
    <t>MIDHANI</t>
  </si>
  <si>
    <t>Gujarat State Fertilizers &amp; Chemicals Ltd</t>
  </si>
  <si>
    <t>GSFC</t>
  </si>
  <si>
    <t>SBFC Finance Ltd</t>
  </si>
  <si>
    <t>SBFC</t>
  </si>
  <si>
    <t>Rajesh Exports Ltd</t>
  </si>
  <si>
    <t>RAJESHEXPO</t>
  </si>
  <si>
    <t>ESAB India Ltd</t>
  </si>
  <si>
    <t>ESABINDIA</t>
  </si>
  <si>
    <t>Shree Renuka Sugars Ltd</t>
  </si>
  <si>
    <t>RENUKA</t>
  </si>
  <si>
    <t>Sapphire Foods India Ltd</t>
  </si>
  <si>
    <t>SAPPHIRE</t>
  </si>
  <si>
    <t>Galaxy Surfactants Ltd</t>
  </si>
  <si>
    <t>GALAXYSURF</t>
  </si>
  <si>
    <t>Transformers and Rectifiers (India) Ltd</t>
  </si>
  <si>
    <t>TRIL</t>
  </si>
  <si>
    <t>Inox Wind Energy Ltd</t>
  </si>
  <si>
    <t>IWEL</t>
  </si>
  <si>
    <t>Equinox India Developments Ltd</t>
  </si>
  <si>
    <t>IBREALEST</t>
  </si>
  <si>
    <t>Infibeam Avenues Ltd</t>
  </si>
  <si>
    <t>INFIBEAM</t>
  </si>
  <si>
    <t>Star Cement Ltd</t>
  </si>
  <si>
    <t>STARCEMENT</t>
  </si>
  <si>
    <t>Varroc Engineering Ltd</t>
  </si>
  <si>
    <t>VARROC</t>
  </si>
  <si>
    <t>Isgec Heavy Engineering Ltd</t>
  </si>
  <si>
    <t>ISGEC</t>
  </si>
  <si>
    <t>HEG Ltd</t>
  </si>
  <si>
    <t>HEG</t>
  </si>
  <si>
    <t>Rashtriya Chemicals and Fertilizers Ltd</t>
  </si>
  <si>
    <t>RCF</t>
  </si>
  <si>
    <t>Maharashtra Scooters Ltd</t>
  </si>
  <si>
    <t>MAHSCOOTER</t>
  </si>
  <si>
    <t>Kotak Nifty Bank ETF</t>
  </si>
  <si>
    <t>BANKNIFTY1</t>
  </si>
  <si>
    <t>Network18 Media &amp; Investments Ltd</t>
  </si>
  <si>
    <t>NETWORK18</t>
  </si>
  <si>
    <t>Wockhardt Ltd</t>
  </si>
  <si>
    <t>WOCKPHARMA</t>
  </si>
  <si>
    <t>Shriram Pistons &amp; Rings Ltd</t>
  </si>
  <si>
    <t>SHRIPISTON</t>
  </si>
  <si>
    <t>Ahluwalia Contracts (India) Ltd</t>
  </si>
  <si>
    <t>AHLUCONT</t>
  </si>
  <si>
    <t>Syrma SGS Technology Ltd</t>
  </si>
  <si>
    <t>SYRMA</t>
  </si>
  <si>
    <t>Azad Engineering Ltd</t>
  </si>
  <si>
    <t>AZAD</t>
  </si>
  <si>
    <t>Shoppers Stop Ltd</t>
  </si>
  <si>
    <t>SHOPERSTOP</t>
  </si>
  <si>
    <t>Rategain Travel Technologies Ltd</t>
  </si>
  <si>
    <t>RATEGAIN</t>
  </si>
  <si>
    <t>Electronics Mart India Ltd</t>
  </si>
  <si>
    <t>EMIL</t>
  </si>
  <si>
    <t>Sandur Manganese and Iron Ores Ltd</t>
  </si>
  <si>
    <t>SANDUMA</t>
  </si>
  <si>
    <t>Eureka Forbes Ltd</t>
  </si>
  <si>
    <t>EUREKAFORBE</t>
  </si>
  <si>
    <t>MedPlus Health Services Ltd</t>
  </si>
  <si>
    <t>MEDPLUS</t>
  </si>
  <si>
    <t>Anupam Rasayan India Ltd</t>
  </si>
  <si>
    <t>ANURAS</t>
  </si>
  <si>
    <t>SBI Nifty 50 ETF</t>
  </si>
  <si>
    <t>SETFNIF50</t>
  </si>
  <si>
    <t>BHARAT Bond ETF-April 2023-Growth</t>
  </si>
  <si>
    <t>EBBETF0423</t>
  </si>
  <si>
    <t>Debt</t>
  </si>
  <si>
    <t>Responsive Industries Ltd</t>
  </si>
  <si>
    <t>RESPONIND</t>
  </si>
  <si>
    <t>Building Products - Granite</t>
  </si>
  <si>
    <t>Karnataka Bank Ltd</t>
  </si>
  <si>
    <t>KTKBANK</t>
  </si>
  <si>
    <t>Zen Technologies Ltd</t>
  </si>
  <si>
    <t>ZENTEC</t>
  </si>
  <si>
    <t>Neuland Laboratories Ltd</t>
  </si>
  <si>
    <t>NEULANDLAB</t>
  </si>
  <si>
    <t>Mahindra Holidays and Resorts India Ltd</t>
  </si>
  <si>
    <t>MHRIL</t>
  </si>
  <si>
    <t>RattanIndia Power Ltd</t>
  </si>
  <si>
    <t>RTNPOWER</t>
  </si>
  <si>
    <t>Keystone Realtors Ltd</t>
  </si>
  <si>
    <t>RUSTOMJEE</t>
  </si>
  <si>
    <t>Just Dial Ltd</t>
  </si>
  <si>
    <t>JUSTDIAL</t>
  </si>
  <si>
    <t>Jubilant Ingrevia Ltd</t>
  </si>
  <si>
    <t>JUBLINGREA</t>
  </si>
  <si>
    <t>Procter &amp; Gamble Health Ltd</t>
  </si>
  <si>
    <t>PGHL</t>
  </si>
  <si>
    <t>Vijaya Diagnostic Centre Ltd</t>
  </si>
  <si>
    <t>VIJAYA</t>
  </si>
  <si>
    <t>Kama Holdings Ltd</t>
  </si>
  <si>
    <t>KAMAHOLD</t>
  </si>
  <si>
    <t>Strides Pharma Science Ltd</t>
  </si>
  <si>
    <t>STAR</t>
  </si>
  <si>
    <t>Piccadily Agro Industries Ltd</t>
  </si>
  <si>
    <t>PICCADIL</t>
  </si>
  <si>
    <t>TVS Supply Chain Solutions Ltd</t>
  </si>
  <si>
    <t>TVSSCS</t>
  </si>
  <si>
    <t>Balrampur Chini Mills Ltd</t>
  </si>
  <si>
    <t>BALRAMCHIN</t>
  </si>
  <si>
    <t>Power Mech Projects Ltd</t>
  </si>
  <si>
    <t>POWERMECH</t>
  </si>
  <si>
    <t>Easy Trip Planners Ltd</t>
  </si>
  <si>
    <t>EASEMYTRIP</t>
  </si>
  <si>
    <t>Campus Activewear Ltd</t>
  </si>
  <si>
    <t>CAMPUS</t>
  </si>
  <si>
    <t>Indo Count Industries Ltd</t>
  </si>
  <si>
    <t>ICIL</t>
  </si>
  <si>
    <t>Archean Chemical Industries Ltd</t>
  </si>
  <si>
    <t>ACI</t>
  </si>
  <si>
    <t>KNR Constructions Ltd</t>
  </si>
  <si>
    <t>KNRCON</t>
  </si>
  <si>
    <t>F D C Ltd</t>
  </si>
  <si>
    <t>FDC</t>
  </si>
  <si>
    <t>Marksans Pharma Ltd</t>
  </si>
  <si>
    <t>MARKSANS</t>
  </si>
  <si>
    <t>TV18 Broadcast Ltd</t>
  </si>
  <si>
    <t>TV18BRDCST</t>
  </si>
  <si>
    <t>Mastek Ltd</t>
  </si>
  <si>
    <t>MASTEK</t>
  </si>
  <si>
    <t>CCL Products (India) Ltd</t>
  </si>
  <si>
    <t>CCL</t>
  </si>
  <si>
    <t>Astra Microwave Products Ltd</t>
  </si>
  <si>
    <t>ASTRAMICRO</t>
  </si>
  <si>
    <t>Kirloskar Pneumatic Company Ltd</t>
  </si>
  <si>
    <t>KIRLPNU</t>
  </si>
  <si>
    <t>Triveni Engineering and Industries Ltd</t>
  </si>
  <si>
    <t>TRIVENI</t>
  </si>
  <si>
    <t>Jupiter Life Line Hospitals Ltd</t>
  </si>
  <si>
    <t>JLHL</t>
  </si>
  <si>
    <t>Prism Johnson Ltd</t>
  </si>
  <si>
    <t>PRSMJOHNSN</t>
  </si>
  <si>
    <t>Tamilnad Mercantile Bank Ltd</t>
  </si>
  <si>
    <t>TMB</t>
  </si>
  <si>
    <t>Chemplast Sanmar Ltd</t>
  </si>
  <si>
    <t>CHEMPLASTS</t>
  </si>
  <si>
    <t>Greenlam Industries Ltd</t>
  </si>
  <si>
    <t>GREENLAM</t>
  </si>
  <si>
    <t>Building Products - Laminates</t>
  </si>
  <si>
    <t>JM Financial Ltd</t>
  </si>
  <si>
    <t>JMFINANCIL</t>
  </si>
  <si>
    <t>JSW Holdings Ltd</t>
  </si>
  <si>
    <t>JSWHL</t>
  </si>
  <si>
    <t>Man Infraconstruction Ltd</t>
  </si>
  <si>
    <t>MANINFRA</t>
  </si>
  <si>
    <t>Edelweiss Financial Services Ltd</t>
  </si>
  <si>
    <t>EDELWEISS</t>
  </si>
  <si>
    <t>Gravita India Ltd</t>
  </si>
  <si>
    <t>GRAVITA</t>
  </si>
  <si>
    <t>Metals - Lead</t>
  </si>
  <si>
    <t>V I P Industries Ltd</t>
  </si>
  <si>
    <t>VIPIND</t>
  </si>
  <si>
    <t>Sun Pharma Advanced Research Co Ltd</t>
  </si>
  <si>
    <t>SPARC</t>
  </si>
  <si>
    <t>Nava Limited</t>
  </si>
  <si>
    <t>NAVA</t>
  </si>
  <si>
    <t>South Indian Bank Ltd</t>
  </si>
  <si>
    <t>SOUTHBANK</t>
  </si>
  <si>
    <t>Mrs. Bectors Food Specialities Ltd</t>
  </si>
  <si>
    <t>BECTORFOOD</t>
  </si>
  <si>
    <t>Lloyds Engineering Works Ltd</t>
  </si>
  <si>
    <t>LLOYDSENGG</t>
  </si>
  <si>
    <t>Kennametal India Ltd</t>
  </si>
  <si>
    <t>KENNAMET</t>
  </si>
  <si>
    <t>LT Foods Ltd</t>
  </si>
  <si>
    <t>LTFOODS</t>
  </si>
  <si>
    <t>Home First Finance Company India Ltd</t>
  </si>
  <si>
    <t>HOMEFIRST</t>
  </si>
  <si>
    <t>Balaji Amines Ltd</t>
  </si>
  <si>
    <t>BALAMINES</t>
  </si>
  <si>
    <t>Avanti Feeds Ltd</t>
  </si>
  <si>
    <t>AVANTIFEED</t>
  </si>
  <si>
    <t>Deepak Fertilisers and Petrochemicals Corp Ltd</t>
  </si>
  <si>
    <t>DEEPAKFERT</t>
  </si>
  <si>
    <t>Religare Enterprises Ltd</t>
  </si>
  <si>
    <t>RELIGARE</t>
  </si>
  <si>
    <t>Transport Corporation of India Ltd</t>
  </si>
  <si>
    <t>TCI</t>
  </si>
  <si>
    <t>CMS Info Systems Ltd</t>
  </si>
  <si>
    <t>CMSINFO</t>
  </si>
  <si>
    <t>HMT Ltd</t>
  </si>
  <si>
    <t>HMT</t>
  </si>
  <si>
    <t>Symphony Ltd</t>
  </si>
  <si>
    <t>SYMPHONY</t>
  </si>
  <si>
    <t>Magellanic Cloud Ltd</t>
  </si>
  <si>
    <t>MCLOUD</t>
  </si>
  <si>
    <t>Prince Pipes and Fittings Ltd</t>
  </si>
  <si>
    <t>PRINCEPIPE</t>
  </si>
  <si>
    <t>Laxmi Organic Industries Ltd</t>
  </si>
  <si>
    <t>LXCHEM</t>
  </si>
  <si>
    <t>Allcargo Logistics Ltd</t>
  </si>
  <si>
    <t>ALLCARGO</t>
  </si>
  <si>
    <t>Gujarat Ambuja Exports Ltd</t>
  </si>
  <si>
    <t>GAEL</t>
  </si>
  <si>
    <t>PTC India Ltd</t>
  </si>
  <si>
    <t>PTC</t>
  </si>
  <si>
    <t>Choice International Ltd</t>
  </si>
  <si>
    <t>CHOICEIN</t>
  </si>
  <si>
    <t>Jindal Worldwide Ltd</t>
  </si>
  <si>
    <t>JINDWORLD</t>
  </si>
  <si>
    <t>ITD Cementation India Ltd</t>
  </si>
  <si>
    <t>ITDCEM</t>
  </si>
  <si>
    <t>Prudent Corporate Advisory Services Ltd</t>
  </si>
  <si>
    <t>PRUDENT</t>
  </si>
  <si>
    <t>Hindustan Construction Company Ltd</t>
  </si>
  <si>
    <t>HCC</t>
  </si>
  <si>
    <t>Senco Gold Ltd</t>
  </si>
  <si>
    <t>SENCO</t>
  </si>
  <si>
    <t>PG Electroplast Ltd</t>
  </si>
  <si>
    <t>PGEL</t>
  </si>
  <si>
    <t>Reliance Infrastructure Ltd</t>
  </si>
  <si>
    <t>RELINFRA</t>
  </si>
  <si>
    <t>National Highways Infra Trust</t>
  </si>
  <si>
    <t>NHIT</t>
  </si>
  <si>
    <t>MSTC Ltd</t>
  </si>
  <si>
    <t>MSTCLTD</t>
  </si>
  <si>
    <t>BHARAT Bond ETF-April 2030-Growth</t>
  </si>
  <si>
    <t>EBBETF0430</t>
  </si>
  <si>
    <t>MTAR Technologies Ltd</t>
  </si>
  <si>
    <t>MTARTECH</t>
  </si>
  <si>
    <t>Sunteck Realty Ltd</t>
  </si>
  <si>
    <t>SUNTECK</t>
  </si>
  <si>
    <t>Rolex Rings Ltd</t>
  </si>
  <si>
    <t>ROLEXRINGS</t>
  </si>
  <si>
    <t>Ganesh Housing Corp Ltd</t>
  </si>
  <si>
    <t>GANESHHOUC</t>
  </si>
  <si>
    <t>Gallantt Ispat Ltd</t>
  </si>
  <si>
    <t>GALLANTT</t>
  </si>
  <si>
    <t>eMudhra Ltd</t>
  </si>
  <si>
    <t>EMUDHRA</t>
  </si>
  <si>
    <t>Blue Jet Healthcare Ltd</t>
  </si>
  <si>
    <t>BLUEJET</t>
  </si>
  <si>
    <t>Ion Exchange (India) Ltd</t>
  </si>
  <si>
    <t>IONEXCHANG</t>
  </si>
  <si>
    <t>Environmental Services</t>
  </si>
  <si>
    <t>BHARAT Bond ETF-April 2032</t>
  </si>
  <si>
    <t>BBETF0432</t>
  </si>
  <si>
    <t>Borosil Renewables Ltd</t>
  </si>
  <si>
    <t>BORORENEW</t>
  </si>
  <si>
    <t>Housewares</t>
  </si>
  <si>
    <t>India Cements Ltd</t>
  </si>
  <si>
    <t>INDIACEM</t>
  </si>
  <si>
    <t>Indigo Paints Ltd</t>
  </si>
  <si>
    <t>INDIGOPNTS</t>
  </si>
  <si>
    <t>Garware Technical Fibres Ltd</t>
  </si>
  <si>
    <t>GARFIBRES</t>
  </si>
  <si>
    <t>KRBL Ltd</t>
  </si>
  <si>
    <t>KRBL</t>
  </si>
  <si>
    <t>JK Paper Ltd</t>
  </si>
  <si>
    <t>JKPAPER</t>
  </si>
  <si>
    <t>India Infrastructure Trust</t>
  </si>
  <si>
    <t>INFRATRUST</t>
  </si>
  <si>
    <t>Kirloskar Industries Ltd</t>
  </si>
  <si>
    <t>KIRLOSIND</t>
  </si>
  <si>
    <t>Indinfravit Trust</t>
  </si>
  <si>
    <t>INDINFR</t>
  </si>
  <si>
    <t>Dilip Buildcon Ltd</t>
  </si>
  <si>
    <t>DBL</t>
  </si>
  <si>
    <t>Arvind Fashions Ltd</t>
  </si>
  <si>
    <t>ARVINDFASN</t>
  </si>
  <si>
    <t>Jana Small Finance Bank Ltd</t>
  </si>
  <si>
    <t>JSFB</t>
  </si>
  <si>
    <t>India Shelter Finance Corporation Ltd</t>
  </si>
  <si>
    <t>INDIASHLTR</t>
  </si>
  <si>
    <t>Surya Roshni Ltd</t>
  </si>
  <si>
    <t>SURYAROSNI</t>
  </si>
  <si>
    <t>Sterlite Technologies Ltd</t>
  </si>
  <si>
    <t>STLTECH</t>
  </si>
  <si>
    <t>Vaibhav Global Ltd</t>
  </si>
  <si>
    <t>VAIBHAVGBL</t>
  </si>
  <si>
    <t>VST Industries Ltd</t>
  </si>
  <si>
    <t>VSTIND</t>
  </si>
  <si>
    <t>Sundaram Finance Holdings Ltd</t>
  </si>
  <si>
    <t>SUNDARMHLD</t>
  </si>
  <si>
    <t>Time Technoplast Ltd</t>
  </si>
  <si>
    <t>TIMETECHNO</t>
  </si>
  <si>
    <t>Texmaco Rail &amp; Engineering Ltd</t>
  </si>
  <si>
    <t>TEXRAIL</t>
  </si>
  <si>
    <t>Gokaldas Exports Ltd</t>
  </si>
  <si>
    <t>GOKEX</t>
  </si>
  <si>
    <t>Nesco Ltd</t>
  </si>
  <si>
    <t>NESCO</t>
  </si>
  <si>
    <t>EPL Ltd</t>
  </si>
  <si>
    <t>EPL</t>
  </si>
  <si>
    <t>Packaging</t>
  </si>
  <si>
    <t>Aurionpro Solutions Ltd</t>
  </si>
  <si>
    <t>AURIONPRO</t>
  </si>
  <si>
    <t>ASK Automotive Ltd</t>
  </si>
  <si>
    <t>ASKAUTOLTD</t>
  </si>
  <si>
    <t>Niit Learning Systems Ltd</t>
  </si>
  <si>
    <t>NIITMTS</t>
  </si>
  <si>
    <t>Education Services</t>
  </si>
  <si>
    <t>IIFL Securities Ltd</t>
  </si>
  <si>
    <t>IIFLSEC</t>
  </si>
  <si>
    <t>IFB Industries Ltd</t>
  </si>
  <si>
    <t>IFBIND</t>
  </si>
  <si>
    <t>SIS Ltd</t>
  </si>
  <si>
    <t>SIS</t>
  </si>
  <si>
    <t>Share India Securities Ltd</t>
  </si>
  <si>
    <t>SHAREINDIA</t>
  </si>
  <si>
    <t>Hemisphere Properties India Ltd</t>
  </si>
  <si>
    <t>HEMIPROP</t>
  </si>
  <si>
    <t>Dhanuka Agritech Ltd</t>
  </si>
  <si>
    <t>DHANUKA</t>
  </si>
  <si>
    <t>Gujarat Alkalies And Chemicals Ltd</t>
  </si>
  <si>
    <t>GUJALKALI</t>
  </si>
  <si>
    <t>Va Tech Wabag Ltd</t>
  </si>
  <si>
    <t>WABAG</t>
  </si>
  <si>
    <t>Water Management</t>
  </si>
  <si>
    <t>Kesoram Industries Ltd</t>
  </si>
  <si>
    <t>KESORAMIND</t>
  </si>
  <si>
    <t>Welspun Enterprises Ltd</t>
  </si>
  <si>
    <t>WELENT</t>
  </si>
  <si>
    <t>Utkarsh Small Finance Bank Ltd</t>
  </si>
  <si>
    <t>UTKARSHBNK</t>
  </si>
  <si>
    <t>India Tourism Development Corp Ltd</t>
  </si>
  <si>
    <t>ITDC</t>
  </si>
  <si>
    <t>PDS Limited</t>
  </si>
  <si>
    <t>PDSL</t>
  </si>
  <si>
    <t>Ethos Ltd</t>
  </si>
  <si>
    <t>ETHOSLTD</t>
  </si>
  <si>
    <t>GMM Pfaudler Ltd</t>
  </si>
  <si>
    <t>GMMPFAUDLR</t>
  </si>
  <si>
    <t>Suprajit Engineering Ltd</t>
  </si>
  <si>
    <t>SUPRAJIT</t>
  </si>
  <si>
    <t>Paisalo Digital Ltd</t>
  </si>
  <si>
    <t>PAISALO</t>
  </si>
  <si>
    <t>Diamond Power Infrastructure Ltd</t>
  </si>
  <si>
    <t>DIACABS</t>
  </si>
  <si>
    <t>Rain Industries Ltd</t>
  </si>
  <si>
    <t>RAIN</t>
  </si>
  <si>
    <t>Hindustan Foods Ltd</t>
  </si>
  <si>
    <t>HNDFDS</t>
  </si>
  <si>
    <t>Max Estates Ltd</t>
  </si>
  <si>
    <t>MAXESTATES</t>
  </si>
  <si>
    <t>Gabriel India Ltd</t>
  </si>
  <si>
    <t>GABRIEL</t>
  </si>
  <si>
    <t>Sudarshan Chemical Industries Ltd</t>
  </si>
  <si>
    <t>SUDARSCHEM</t>
  </si>
  <si>
    <t>Paradeep Phosphates Ltd</t>
  </si>
  <si>
    <t>PARADEEP</t>
  </si>
  <si>
    <t>Technocraft Industries (India) Ltd</t>
  </si>
  <si>
    <t>TIIL</t>
  </si>
  <si>
    <t>CSB Bank Ltd</t>
  </si>
  <si>
    <t>CSBBANK</t>
  </si>
  <si>
    <t>Spandana Sphoorty Financial Ltd</t>
  </si>
  <si>
    <t>SPANDANA</t>
  </si>
  <si>
    <t>Pricol Ltd</t>
  </si>
  <si>
    <t>PRICOLLTD</t>
  </si>
  <si>
    <t>Sansera Engineering Ltd</t>
  </si>
  <si>
    <t>SANSERA</t>
  </si>
  <si>
    <t>Tips Industries Ltd</t>
  </si>
  <si>
    <t>TIPSINDLTD</t>
  </si>
  <si>
    <t>Jai Corp Ltd</t>
  </si>
  <si>
    <t>JAICORPLTD</t>
  </si>
  <si>
    <t>R Systems International Ltd</t>
  </si>
  <si>
    <t>RSYSTEMS</t>
  </si>
  <si>
    <t>Tarc Ltd</t>
  </si>
  <si>
    <t>TARC</t>
  </si>
  <si>
    <t>Aarti Pharmalabs Ltd</t>
  </si>
  <si>
    <t>AARTIPHARM</t>
  </si>
  <si>
    <t>Shakti Pumps (India) Ltd</t>
  </si>
  <si>
    <t>SHAKTIPUMP</t>
  </si>
  <si>
    <t>Go Fashion (India) Ltd</t>
  </si>
  <si>
    <t>GOCOLORS</t>
  </si>
  <si>
    <t>Inox Wind Ltd</t>
  </si>
  <si>
    <t>INOXWIND</t>
  </si>
  <si>
    <t>ICRA Ltd</t>
  </si>
  <si>
    <t>ICRA</t>
  </si>
  <si>
    <t>Balmer Lawrie and Company Ltd</t>
  </si>
  <si>
    <t>BALMLAWRIE</t>
  </si>
  <si>
    <t>TD Power Systems Ltd</t>
  </si>
  <si>
    <t>TDPOWERSYS</t>
  </si>
  <si>
    <t>Epigral Ltd</t>
  </si>
  <si>
    <t>EPIGRAL</t>
  </si>
  <si>
    <t>Dynamatic Technologies Ltd</t>
  </si>
  <si>
    <t>DYNAMATECH</t>
  </si>
  <si>
    <t>Dodla Dairy Ltd</t>
  </si>
  <si>
    <t>DODLA</t>
  </si>
  <si>
    <t>Cyient DLM Ltd</t>
  </si>
  <si>
    <t>CYIENTDLM</t>
  </si>
  <si>
    <t>Gateway Distriparks Ltd</t>
  </si>
  <si>
    <t>GATEWAY</t>
  </si>
  <si>
    <t>National Fertilizers Ltd</t>
  </si>
  <si>
    <t>NFL</t>
  </si>
  <si>
    <t>DB Corp Ltd</t>
  </si>
  <si>
    <t>DBCORP</t>
  </si>
  <si>
    <t>Publishing</t>
  </si>
  <si>
    <t>Orchid Pharma Ltd</t>
  </si>
  <si>
    <t>ORCHPHARMA</t>
  </si>
  <si>
    <t>Rallis India Ltd</t>
  </si>
  <si>
    <t>RALLIS</t>
  </si>
  <si>
    <t>Jamna Auto Industries Ltd</t>
  </si>
  <si>
    <t>JAMNAAUTO</t>
  </si>
  <si>
    <t>Nippon India ETF Gold BeES</t>
  </si>
  <si>
    <t>GOLDBEES</t>
  </si>
  <si>
    <t>Gold</t>
  </si>
  <si>
    <t>Ashoka Buildcon Ltd</t>
  </si>
  <si>
    <t>ASHOKA</t>
  </si>
  <si>
    <t>Bharat Bijlee Ltd</t>
  </si>
  <si>
    <t>BBL</t>
  </si>
  <si>
    <t>VRL Logistics Ltd</t>
  </si>
  <si>
    <t>VRLLOG</t>
  </si>
  <si>
    <t>TeamLease Services Ltd</t>
  </si>
  <si>
    <t>TEAMLEASE</t>
  </si>
  <si>
    <t>Patel Engineering Ltd</t>
  </si>
  <si>
    <t>PATELENG</t>
  </si>
  <si>
    <t>J Kumar Infraprojects Ltd</t>
  </si>
  <si>
    <t>JKIL</t>
  </si>
  <si>
    <t>Healthcare Global Enterprises Ltd</t>
  </si>
  <si>
    <t>HCG</t>
  </si>
  <si>
    <t>Restaurant Brands Asia Ltd</t>
  </si>
  <si>
    <t>RBA</t>
  </si>
  <si>
    <t>SG Mart Ltd</t>
  </si>
  <si>
    <t>SGMART</t>
  </si>
  <si>
    <t>Gulf Oil Lubricants India Ltd</t>
  </si>
  <si>
    <t>GULFOILLUB</t>
  </si>
  <si>
    <t>GHCL Ltd</t>
  </si>
  <si>
    <t>GHCL</t>
  </si>
  <si>
    <t>Sanghvi Movers Ltd</t>
  </si>
  <si>
    <t>SANGHVIMOV</t>
  </si>
  <si>
    <t>Shilpa Medicare Ltd</t>
  </si>
  <si>
    <t>SHILPAMED</t>
  </si>
  <si>
    <t>Orient Electric Ltd</t>
  </si>
  <si>
    <t>ORIENTELEC</t>
  </si>
  <si>
    <t>Wonderla Holidays Ltd</t>
  </si>
  <si>
    <t>WONDERLA</t>
  </si>
  <si>
    <t>Theme Parks &amp; Gaming</t>
  </si>
  <si>
    <t>MAS Financial Services Ltd</t>
  </si>
  <si>
    <t>MASFIN</t>
  </si>
  <si>
    <t>Spicejet Ltd</t>
  </si>
  <si>
    <t>SPICEJET</t>
  </si>
  <si>
    <t>Protean eGov Technologies Ltd</t>
  </si>
  <si>
    <t>PROTEAN</t>
  </si>
  <si>
    <t>Kovai Medical Center and Hospital Ltd</t>
  </si>
  <si>
    <t>KOVAI</t>
  </si>
  <si>
    <t>Nazara Technologies Ltd</t>
  </si>
  <si>
    <t>NAZARA</t>
  </si>
  <si>
    <t>Sharda Motor Industries Ltd</t>
  </si>
  <si>
    <t>SHARDAMOTR</t>
  </si>
  <si>
    <t>Insolation Energy Ltd</t>
  </si>
  <si>
    <t>INA</t>
  </si>
  <si>
    <t>Fusion Micro Finance Ltd</t>
  </si>
  <si>
    <t>FUSION</t>
  </si>
  <si>
    <t>Jayaswal Neco Industries Ltd</t>
  </si>
  <si>
    <t>JAYNECOIND</t>
  </si>
  <si>
    <t>Banco Products (India) Ltd</t>
  </si>
  <si>
    <t>BANCOINDIA</t>
  </si>
  <si>
    <t>Aditya Vision Ltd</t>
  </si>
  <si>
    <t>AVL</t>
  </si>
  <si>
    <t>Retail - Speciality</t>
  </si>
  <si>
    <t>Heidelbergcement India Ltd</t>
  </si>
  <si>
    <t>HEIDELBERG</t>
  </si>
  <si>
    <t>Aarti Drugs Ltd</t>
  </si>
  <si>
    <t>AARTIDRUGS</t>
  </si>
  <si>
    <t>Lux Industries Ltd</t>
  </si>
  <si>
    <t>LUXIND</t>
  </si>
  <si>
    <t>Fedbank Financial Services Ltd</t>
  </si>
  <si>
    <t>FEDFINA</t>
  </si>
  <si>
    <t>Tinplate Company of India Ltd</t>
  </si>
  <si>
    <t>TINPLATE</t>
  </si>
  <si>
    <t>Imagicaaworld Entertainment Ltd</t>
  </si>
  <si>
    <t>IMAGICAA</t>
  </si>
  <si>
    <t>V-mart Retail Ltd</t>
  </si>
  <si>
    <t>VMART</t>
  </si>
  <si>
    <t>Nippon India ETF Nifty 50 BeES</t>
  </si>
  <si>
    <t>NIFTYBEES</t>
  </si>
  <si>
    <t>Entero Healthcare Solutions Ltd</t>
  </si>
  <si>
    <t>ENTERO</t>
  </si>
  <si>
    <t>Tilaknagar Industries Ltd</t>
  </si>
  <si>
    <t>TI</t>
  </si>
  <si>
    <t>AGI Greenpac Ltd</t>
  </si>
  <si>
    <t>AGI</t>
  </si>
  <si>
    <t>Ami Organics Ltd</t>
  </si>
  <si>
    <t>AMIORG</t>
  </si>
  <si>
    <t>Harsha Engineers International Ltd</t>
  </si>
  <si>
    <t>HARSHA</t>
  </si>
  <si>
    <t>Orient Cement Ltd</t>
  </si>
  <si>
    <t>ORIENTCEM</t>
  </si>
  <si>
    <t>Kaveri Seed Company Ltd</t>
  </si>
  <si>
    <t>KSCL</t>
  </si>
  <si>
    <t>Seeds</t>
  </si>
  <si>
    <t>Oriana Power Ltd</t>
  </si>
  <si>
    <t>ORIANA</t>
  </si>
  <si>
    <t>Pilani Investment And Industries Corporation Ltd</t>
  </si>
  <si>
    <t>PILANIINVS</t>
  </si>
  <si>
    <t>Venus Pipes and Tubes Ltd</t>
  </si>
  <si>
    <t>VENUSPIPES</t>
  </si>
  <si>
    <t>Privi Speciality Chemicals Ltd</t>
  </si>
  <si>
    <t>PRIVISCL</t>
  </si>
  <si>
    <t>Shanthi Gears Ltd</t>
  </si>
  <si>
    <t>SHANTIGEAR</t>
  </si>
  <si>
    <t>Samhi Hotels Ltd</t>
  </si>
  <si>
    <t>SAMHI</t>
  </si>
  <si>
    <t>Nocil Ltd</t>
  </si>
  <si>
    <t>NOCIL</t>
  </si>
  <si>
    <t>Cartrade Tech Ltd</t>
  </si>
  <si>
    <t>CARTRADE</t>
  </si>
  <si>
    <t>Lloyds Enterprises Ltd</t>
  </si>
  <si>
    <t>LLOYDSENT</t>
  </si>
  <si>
    <t>Jain Irrigation Systems Ltd</t>
  </si>
  <si>
    <t>JISLJALEQS</t>
  </si>
  <si>
    <t>Agricultural &amp; Farm Machinery</t>
  </si>
  <si>
    <t>Sula Vineyards Ltd</t>
  </si>
  <si>
    <t>SULA</t>
  </si>
  <si>
    <t>Black Box Ltd</t>
  </si>
  <si>
    <t>BBOX</t>
  </si>
  <si>
    <t>Kewal Kiran Clothing Ltd</t>
  </si>
  <si>
    <t>KKCL</t>
  </si>
  <si>
    <t>Fineotex Chemical Ltd</t>
  </si>
  <si>
    <t>FCL</t>
  </si>
  <si>
    <t>Advanced Enzyme Technologies Ltd</t>
  </si>
  <si>
    <t>ADVENZYMES</t>
  </si>
  <si>
    <t>West Coast Paper Mills Ltd</t>
  </si>
  <si>
    <t>WSTCSTPAPR</t>
  </si>
  <si>
    <t>Bajaj Hindusthan Sugar Ltd</t>
  </si>
  <si>
    <t>BAJAJHIND</t>
  </si>
  <si>
    <t>JTEKT India Ltd</t>
  </si>
  <si>
    <t>JTEKTINDIA</t>
  </si>
  <si>
    <t>WPIL Ltd</t>
  </si>
  <si>
    <t>WPIL</t>
  </si>
  <si>
    <t>Gopal Snacks Ltd</t>
  </si>
  <si>
    <t>GOPAL</t>
  </si>
  <si>
    <t>Sunflag Iron and Steel Co Ltd</t>
  </si>
  <si>
    <t>SUNFLAG</t>
  </si>
  <si>
    <t>GMR Power and Urban Infra Ltd</t>
  </si>
  <si>
    <t>GMRP&amp;UI</t>
  </si>
  <si>
    <t>Shrem InvIT</t>
  </si>
  <si>
    <t>SHREMINVIT</t>
  </si>
  <si>
    <t>Subros Ltd</t>
  </si>
  <si>
    <t>SUBROS</t>
  </si>
  <si>
    <t>DCB Bank Ltd</t>
  </si>
  <si>
    <t>DCBBANK</t>
  </si>
  <si>
    <t>Johnson Controls-Hitachi Air Conditioning India Ltd</t>
  </si>
  <si>
    <t>JCHAC</t>
  </si>
  <si>
    <t>Borosil Ltd</t>
  </si>
  <si>
    <t>BOROLTD</t>
  </si>
  <si>
    <t>Inox Green Energy Services Ltd</t>
  </si>
  <si>
    <t>INOXGREEN</t>
  </si>
  <si>
    <t>Shilchar Technologies Ltd</t>
  </si>
  <si>
    <t>SHILCTECH</t>
  </si>
  <si>
    <t>LG Balakrishnan &amp; Bros Ltd</t>
  </si>
  <si>
    <t>LGBBROSLTD</t>
  </si>
  <si>
    <t>Indian Metals and Ferro Alloys Ltd</t>
  </si>
  <si>
    <t>IMFA</t>
  </si>
  <si>
    <t>Grauer And Weil (India) Ltd</t>
  </si>
  <si>
    <t>GRAUWEIL</t>
  </si>
  <si>
    <t>Kolte-Patil Developers Ltd</t>
  </si>
  <si>
    <t>KOLTEPATIL</t>
  </si>
  <si>
    <t>Unichem Laboratories Ltd</t>
  </si>
  <si>
    <t>UNICHEMLAB</t>
  </si>
  <si>
    <t>TCI Express Ltd</t>
  </si>
  <si>
    <t>TCIEXP</t>
  </si>
  <si>
    <t>Jaiprakash Associates Ltd</t>
  </si>
  <si>
    <t>JPASSOCIAT</t>
  </si>
  <si>
    <t>Bondada Engineering Ltd</t>
  </si>
  <si>
    <t>BONDADA</t>
  </si>
  <si>
    <t>Nirlon Ltd</t>
  </si>
  <si>
    <t>NIRLON</t>
  </si>
  <si>
    <t>Zaggle Prepaid Ocean Services Ltd</t>
  </si>
  <si>
    <t>ZAGGLE</t>
  </si>
  <si>
    <t>Bharat Rasayan Ltd</t>
  </si>
  <si>
    <t>BHARATRAS</t>
  </si>
  <si>
    <t>Apeejay Surrendra Park Hotels Ltd</t>
  </si>
  <si>
    <t>PARKHOTELS</t>
  </si>
  <si>
    <t>Rossari Biotech Ltd</t>
  </si>
  <si>
    <t>ROSSARI</t>
  </si>
  <si>
    <t>JTL Industries Ltd</t>
  </si>
  <si>
    <t>JTLIND</t>
  </si>
  <si>
    <t>Hinduja Global Solutions Ltd</t>
  </si>
  <si>
    <t>HGS</t>
  </si>
  <si>
    <t>Neogen Chemicals Ltd</t>
  </si>
  <si>
    <t>NEOGEN</t>
  </si>
  <si>
    <t>Garware Hi-Tech Films Ltd</t>
  </si>
  <si>
    <t>GRWRHITECH</t>
  </si>
  <si>
    <t>Hathway Cable and Datacom Ltd</t>
  </si>
  <si>
    <t>HATHWAY</t>
  </si>
  <si>
    <t>Cable &amp; D2H</t>
  </si>
  <si>
    <t>Kalyani Steels Ltd</t>
  </si>
  <si>
    <t>KSL</t>
  </si>
  <si>
    <t>Greenpanel Industries Ltd</t>
  </si>
  <si>
    <t>GREENPANEL</t>
  </si>
  <si>
    <t>Muthoot Microfin Ltd</t>
  </si>
  <si>
    <t>MUTHOOTMF</t>
  </si>
  <si>
    <t>Microfinancing</t>
  </si>
  <si>
    <t>IRB InvIT Fund</t>
  </si>
  <si>
    <t>IRBINVIT</t>
  </si>
  <si>
    <t>Bombay Dyeing and Mfg Co Ltd</t>
  </si>
  <si>
    <t>BOMDYEING</t>
  </si>
  <si>
    <t>Motilal Oswal NASDAQ 100 ETF</t>
  </si>
  <si>
    <t>MON100</t>
  </si>
  <si>
    <t>JNK India Ltd</t>
  </si>
  <si>
    <t>JNKINDIA</t>
  </si>
  <si>
    <t>DCX Systems Ltd</t>
  </si>
  <si>
    <t>DCXINDIA</t>
  </si>
  <si>
    <t>Sharda Cropchem Ltd</t>
  </si>
  <si>
    <t>SHARDACROP</t>
  </si>
  <si>
    <t>Veritas (India) Ltd</t>
  </si>
  <si>
    <t>VERITAS</t>
  </si>
  <si>
    <t>Nucleus Software Exports Ltd</t>
  </si>
  <si>
    <t>NUCLEUS</t>
  </si>
  <si>
    <t>Yatharth Hospital &amp; Trauma Care Services Ltd</t>
  </si>
  <si>
    <t>YATHARTH</t>
  </si>
  <si>
    <t>Salasar Techno Engineering Ltd</t>
  </si>
  <si>
    <t>SALASAR</t>
  </si>
  <si>
    <t>Hikal Ltd</t>
  </si>
  <si>
    <t>HIKAL</t>
  </si>
  <si>
    <t>Maithan Alloys Ltd</t>
  </si>
  <si>
    <t>MAITHANALL</t>
  </si>
  <si>
    <t>Cigniti Technologies Ltd</t>
  </si>
  <si>
    <t>CIGNITITEC</t>
  </si>
  <si>
    <t>BF Utilities Ltd</t>
  </si>
  <si>
    <t>BFUTILITIE</t>
  </si>
  <si>
    <t>Ashiana Housing Ltd</t>
  </si>
  <si>
    <t>ASHIANA</t>
  </si>
  <si>
    <t>Steel Strips Wheels Ltd</t>
  </si>
  <si>
    <t>SSWL</t>
  </si>
  <si>
    <t>La Opala R G Ltd</t>
  </si>
  <si>
    <t>LAOPALA</t>
  </si>
  <si>
    <t>Vadilal Industries Ltd</t>
  </si>
  <si>
    <t>VADILALIND</t>
  </si>
  <si>
    <t>Orissa Minerals Development Company Ltd</t>
  </si>
  <si>
    <t>ORISSAMINE</t>
  </si>
  <si>
    <t>Gensol Engineering Ltd</t>
  </si>
  <si>
    <t>GENSOL</t>
  </si>
  <si>
    <t>Savita Oil Technologies Ltd</t>
  </si>
  <si>
    <t>SOTL</t>
  </si>
  <si>
    <t>Navneet Education Ltd</t>
  </si>
  <si>
    <t>NAVNETEDUL</t>
  </si>
  <si>
    <t>Anup Engineering Ltd</t>
  </si>
  <si>
    <t>ANUP</t>
  </si>
  <si>
    <t>Medi Assist Healthcare Services Ltd</t>
  </si>
  <si>
    <t>MEDIASSIST</t>
  </si>
  <si>
    <t>ISMT Ltd</t>
  </si>
  <si>
    <t>ISMTLTD</t>
  </si>
  <si>
    <t>Sindhu Trade Links Ltd</t>
  </si>
  <si>
    <t>SINDHUTRAD</t>
  </si>
  <si>
    <t>Thangamayil Jewellery Ltd</t>
  </si>
  <si>
    <t>THANGAMAYL</t>
  </si>
  <si>
    <t>Ramky Infrastructure Ltd</t>
  </si>
  <si>
    <t>RAMKY</t>
  </si>
  <si>
    <t>Dolphin Offshore Enterprises (India) Ltd</t>
  </si>
  <si>
    <t>DOLPHIN</t>
  </si>
  <si>
    <t>Oil &amp; Gas - Equipment &amp; Services</t>
  </si>
  <si>
    <t>Bajaj Consumer Care Ltd</t>
  </si>
  <si>
    <t>BAJAJCON</t>
  </si>
  <si>
    <t>Skipper Ltd</t>
  </si>
  <si>
    <t>SKIPPER</t>
  </si>
  <si>
    <t>Sandhar Technologies Ltd</t>
  </si>
  <si>
    <t>SANDHAR</t>
  </si>
  <si>
    <t>NRB Bearings Ltd</t>
  </si>
  <si>
    <t>NRBBEARING</t>
  </si>
  <si>
    <t>Manorama Industries Ltd</t>
  </si>
  <si>
    <t>MANORAMA</t>
  </si>
  <si>
    <t>Datamatics Global Services Ltd</t>
  </si>
  <si>
    <t>DATAMATICS</t>
  </si>
  <si>
    <t>Paras Defence and Space Technologies Ltd</t>
  </si>
  <si>
    <t>PARAS</t>
  </si>
  <si>
    <t>Hawkins Cookers Ltd</t>
  </si>
  <si>
    <t>HAWKINCOOK</t>
  </si>
  <si>
    <t>Heritage Foods Ltd</t>
  </si>
  <si>
    <t>HERITGFOOD</t>
  </si>
  <si>
    <t>Thyrocare Technologies Ltd</t>
  </si>
  <si>
    <t>THYROCARE</t>
  </si>
  <si>
    <t>Apollo Micro Systems Ltd</t>
  </si>
  <si>
    <t>APOLLO</t>
  </si>
  <si>
    <t>Gufic Biosciences Ltd</t>
  </si>
  <si>
    <t>GUFICBIO</t>
  </si>
  <si>
    <t>Styrenix Performance Materials Ltd</t>
  </si>
  <si>
    <t>STYRENIX</t>
  </si>
  <si>
    <t>Lumax AutoTechnologies Ltd</t>
  </si>
  <si>
    <t>LUMAXTECH</t>
  </si>
  <si>
    <t>SML Isuzu Ltd</t>
  </si>
  <si>
    <t>SMLISUZU</t>
  </si>
  <si>
    <t>Dollar Industries Ltd</t>
  </si>
  <si>
    <t>DOLLAR</t>
  </si>
  <si>
    <t>Ashapura Minechem Ltd</t>
  </si>
  <si>
    <t>ASHAPURMIN</t>
  </si>
  <si>
    <t>Fiem Industries Ltd</t>
  </si>
  <si>
    <t>FIEMIND</t>
  </si>
  <si>
    <t>Shipping Corporation of India Land and Assets Ltd</t>
  </si>
  <si>
    <t>SCILAL</t>
  </si>
  <si>
    <t>Exicom Tele-Systems Ltd</t>
  </si>
  <si>
    <t>EXICOM</t>
  </si>
  <si>
    <t>TVS Srichakra Ltd</t>
  </si>
  <si>
    <t>TVSSRICHAK</t>
  </si>
  <si>
    <t>CARE Ratings Ltd</t>
  </si>
  <si>
    <t>CARERATING</t>
  </si>
  <si>
    <t>Greenply Industries Ltd</t>
  </si>
  <si>
    <t>GREENPLY</t>
  </si>
  <si>
    <t>TCNS Clothing Co Ltd</t>
  </si>
  <si>
    <t>TCNSBRANDS</t>
  </si>
  <si>
    <t>Max Ventures and Industries Ltd</t>
  </si>
  <si>
    <t>MAXVIL</t>
  </si>
  <si>
    <t>Mahindra Logistics Ltd</t>
  </si>
  <si>
    <t>MAHLOG</t>
  </si>
  <si>
    <t>Avalon Technologies Ltd</t>
  </si>
  <si>
    <t>AVALON</t>
  </si>
  <si>
    <t>Tide Water Oil Co India Ltd</t>
  </si>
  <si>
    <t>TIDEWATER</t>
  </si>
  <si>
    <t>Uflex Ltd</t>
  </si>
  <si>
    <t>UFLEX</t>
  </si>
  <si>
    <t>KDDL Ltd</t>
  </si>
  <si>
    <t>KDDL</t>
  </si>
  <si>
    <t>Dish TV India Ltd</t>
  </si>
  <si>
    <t>DISHTV</t>
  </si>
  <si>
    <t>Repco Home Finance Ltd</t>
  </si>
  <si>
    <t>REPCOHOME</t>
  </si>
  <si>
    <t>Delta Corp Ltd</t>
  </si>
  <si>
    <t>DELTACORP</t>
  </si>
  <si>
    <t>Sundaram Clayton Ltd</t>
  </si>
  <si>
    <t>SUNCLAY</t>
  </si>
  <si>
    <t>Flair Writing Industries Ltd</t>
  </si>
  <si>
    <t>FLAIR</t>
  </si>
  <si>
    <t>IndoStar Capital Finance Ltd</t>
  </si>
  <si>
    <t>INDOSTAR</t>
  </si>
  <si>
    <t>Bajel Projects Ltd</t>
  </si>
  <si>
    <t>BAJEL</t>
  </si>
  <si>
    <t>Electric Utilities</t>
  </si>
  <si>
    <t>Vertoz Advertising Ltd</t>
  </si>
  <si>
    <t>VERTOZ</t>
  </si>
  <si>
    <t>Shaily Engineering Plastics Ltd</t>
  </si>
  <si>
    <t>SHAILY</t>
  </si>
  <si>
    <t>Dalmia Bharat Sugar and Industries Ltd</t>
  </si>
  <si>
    <t>DALMIASUG</t>
  </si>
  <si>
    <t>Bannari Amman Sugars Ltd</t>
  </si>
  <si>
    <t>BANARISUG</t>
  </si>
  <si>
    <t>Ddev Plastiks Industries Ltd</t>
  </si>
  <si>
    <t>DDEVPLASTIK</t>
  </si>
  <si>
    <t>Balu Forge Industries Ltd</t>
  </si>
  <si>
    <t>BALUFORGE</t>
  </si>
  <si>
    <t>Swaraj Engines Ltd</t>
  </si>
  <si>
    <t>SWARAJENG</t>
  </si>
  <si>
    <t>Thejo Engineering Ltd</t>
  </si>
  <si>
    <t>THEJO</t>
  </si>
  <si>
    <t>Prakash Industries Ltd</t>
  </si>
  <si>
    <t>PRAKASH</t>
  </si>
  <si>
    <t>Greaves Cotton Ltd</t>
  </si>
  <si>
    <t>GREAVESCOT</t>
  </si>
  <si>
    <t>ideaForge Technology Ltd</t>
  </si>
  <si>
    <t>IDEAFORGE</t>
  </si>
  <si>
    <t>Jash Engineering Ltd</t>
  </si>
  <si>
    <t>JASH</t>
  </si>
  <si>
    <t>Arvind Smartspaces Ltd</t>
  </si>
  <si>
    <t>ARVSMART</t>
  </si>
  <si>
    <t>Fischer Medical Ventures Ltd</t>
  </si>
  <si>
    <t>FISCHER</t>
  </si>
  <si>
    <t>Automotive Axles Ltd</t>
  </si>
  <si>
    <t>AUTOAXLES</t>
  </si>
  <si>
    <t>Landmark Cars Ltd</t>
  </si>
  <si>
    <t>LANDMARK</t>
  </si>
  <si>
    <t>Shalby Ltd</t>
  </si>
  <si>
    <t>SHALBY</t>
  </si>
  <si>
    <t>Prime Focus Ltd</t>
  </si>
  <si>
    <t>PFOCUS</t>
  </si>
  <si>
    <t>Animation</t>
  </si>
  <si>
    <t>Dishman Carbogen Amcis Ltd</t>
  </si>
  <si>
    <t>DCAL</t>
  </si>
  <si>
    <t>Somany Ceramics Ltd</t>
  </si>
  <si>
    <t>SOMANYCERA</t>
  </si>
  <si>
    <t>Rajratan Global Wire Ltd</t>
  </si>
  <si>
    <t>RAJRATAN</t>
  </si>
  <si>
    <t>Supriya Lifescience Ltd</t>
  </si>
  <si>
    <t>SUPRIYA</t>
  </si>
  <si>
    <t>HLE Glascoat Ltd</t>
  </si>
  <si>
    <t>HLEGLAS</t>
  </si>
  <si>
    <t>Jeena Sikho Lifecare Ltd</t>
  </si>
  <si>
    <t>JSLL</t>
  </si>
  <si>
    <t>KP Green Engineering Ltd</t>
  </si>
  <si>
    <t>KPGEL</t>
  </si>
  <si>
    <t>VST Tillers Tractors Ltd</t>
  </si>
  <si>
    <t>VSTTILLERS</t>
  </si>
  <si>
    <t>Shivalik Bimetal Controls Ltd</t>
  </si>
  <si>
    <t>SBCL</t>
  </si>
  <si>
    <t>Ganesha Ecosphere Ltd</t>
  </si>
  <si>
    <t>GANECOS</t>
  </si>
  <si>
    <t>Dredging Corporation of India Ltd</t>
  </si>
  <si>
    <t>DREDGECORP</t>
  </si>
  <si>
    <t>Dredging</t>
  </si>
  <si>
    <t>D P Abhushan Ltd</t>
  </si>
  <si>
    <t>DPABHUSHAN</t>
  </si>
  <si>
    <t>Indoco Remedies Ltd</t>
  </si>
  <si>
    <t>INDOCO</t>
  </si>
  <si>
    <t>Seamec Ltd</t>
  </si>
  <si>
    <t>SEAMECLTD</t>
  </si>
  <si>
    <t>Goodluck India Ltd</t>
  </si>
  <si>
    <t>GOODLUCK</t>
  </si>
  <si>
    <t>Gujarat Themis Biosyn Ltd</t>
  </si>
  <si>
    <t>GUJTHEM</t>
  </si>
  <si>
    <t>Wendt (India) Limited</t>
  </si>
  <si>
    <t>WENDT</t>
  </si>
  <si>
    <t>Sagar Cements Ltd</t>
  </si>
  <si>
    <t>SAGCEM</t>
  </si>
  <si>
    <t>Gujarat Industries Power Company Ltd</t>
  </si>
  <si>
    <t>GIPCL</t>
  </si>
  <si>
    <t>Pitti Engineering Ltd</t>
  </si>
  <si>
    <t>PITTIENG</t>
  </si>
  <si>
    <t>Hindware Home Innovation Ltd</t>
  </si>
  <si>
    <t>HINDWAREAP</t>
  </si>
  <si>
    <t>Dreamfolks Services Ltd</t>
  </si>
  <si>
    <t>DREAMFOLKS</t>
  </si>
  <si>
    <t>Goodyear India Ltd</t>
  </si>
  <si>
    <t>GOODYEAR</t>
  </si>
  <si>
    <t>Pearl Global Industries Ltd</t>
  </si>
  <si>
    <t>PGIL</t>
  </si>
  <si>
    <t>Avantel Ltd</t>
  </si>
  <si>
    <t>AVANTEL</t>
  </si>
  <si>
    <t>Confidence Petroleum India Ltd</t>
  </si>
  <si>
    <t>CONFIPET</t>
  </si>
  <si>
    <t>ESAF Small Finance Bank Limited</t>
  </si>
  <si>
    <t>ESAFSFB</t>
  </si>
  <si>
    <t>K.P. Energy Ltd</t>
  </si>
  <si>
    <t>KPEL</t>
  </si>
  <si>
    <t>Innova Captab Ltd</t>
  </si>
  <si>
    <t>INNOVACAP</t>
  </si>
  <si>
    <t>India Pesticides Ltd</t>
  </si>
  <si>
    <t>IPL</t>
  </si>
  <si>
    <t>Nilkamal Ltd</t>
  </si>
  <si>
    <t>NILKAMAL</t>
  </si>
  <si>
    <t>S H Kelkar and Company Ltd</t>
  </si>
  <si>
    <t>SHK</t>
  </si>
  <si>
    <t>Unitech Ltd</t>
  </si>
  <si>
    <t>UNITECH</t>
  </si>
  <si>
    <t>Apollo Pipes Ltd</t>
  </si>
  <si>
    <t>APOLLOPIPE</t>
  </si>
  <si>
    <t>Network People Services Technologies Ltd</t>
  </si>
  <si>
    <t>NPST</t>
  </si>
  <si>
    <t>Cupid Ltd</t>
  </si>
  <si>
    <t>CUPID</t>
  </si>
  <si>
    <t>Novartis India Ltd</t>
  </si>
  <si>
    <t>NOVARTIND</t>
  </si>
  <si>
    <t>Stylam Industries Ltd</t>
  </si>
  <si>
    <t>STYLAMIND</t>
  </si>
  <si>
    <t>Premier Explosives Ltd</t>
  </si>
  <si>
    <t>PREMEXPLN</t>
  </si>
  <si>
    <t>Tasty Bite Eatables Ltd</t>
  </si>
  <si>
    <t>TASTYBITE</t>
  </si>
  <si>
    <t>SeQuent Scientific Ltd</t>
  </si>
  <si>
    <t>SEQUENT</t>
  </si>
  <si>
    <t>MM Forgings Ltd</t>
  </si>
  <si>
    <t>MMFL</t>
  </si>
  <si>
    <t>HPL Electric &amp; Power Ltd</t>
  </si>
  <si>
    <t>HPL</t>
  </si>
  <si>
    <t>PTC India Financial Services Ltd</t>
  </si>
  <si>
    <t>PFS</t>
  </si>
  <si>
    <t>HMA Agro Industries Ltd</t>
  </si>
  <si>
    <t>HMAAGRO</t>
  </si>
  <si>
    <t>Saksoft Ltd</t>
  </si>
  <si>
    <t>SAKSOFT</t>
  </si>
  <si>
    <t>Dhani Services Ltd</t>
  </si>
  <si>
    <t>DHANI</t>
  </si>
  <si>
    <t>Mold-Tek Packaging Ltd</t>
  </si>
  <si>
    <t>MOLDTKPAC</t>
  </si>
  <si>
    <t>Polyplex Corp Ltd</t>
  </si>
  <si>
    <t>POLYPLEX</t>
  </si>
  <si>
    <t>Lumax Industries Ltd</t>
  </si>
  <si>
    <t>LUMAXIND</t>
  </si>
  <si>
    <t>Vindhya Telelinks Ltd</t>
  </si>
  <si>
    <t>VINDHYATEL</t>
  </si>
  <si>
    <t>Vardhman Special Steels Ltd</t>
  </si>
  <si>
    <t>VSSL</t>
  </si>
  <si>
    <t>Alembic Ltd</t>
  </si>
  <si>
    <t>ALEMBICLTD</t>
  </si>
  <si>
    <t>PSP Projects Ltd</t>
  </si>
  <si>
    <t>PSPPROJECT</t>
  </si>
  <si>
    <t>Thirumalai Chemicals Ltd</t>
  </si>
  <si>
    <t>TIRUMALCHM</t>
  </si>
  <si>
    <t>SBI Gold ETF</t>
  </si>
  <si>
    <t>SETFGOLD</t>
  </si>
  <si>
    <t>Spectrum Electrical Industries Ltd</t>
  </si>
  <si>
    <t>SPECTRUM</t>
  </si>
  <si>
    <t>MPS Ltd</t>
  </si>
  <si>
    <t>MPSLTD</t>
  </si>
  <si>
    <t>EMS Ltd</t>
  </si>
  <si>
    <t>EMSLIMITED</t>
  </si>
  <si>
    <t>SEPC Ltd</t>
  </si>
  <si>
    <t>SEPC</t>
  </si>
  <si>
    <t>Moschip Technologies Ltd</t>
  </si>
  <si>
    <t>MOSCHIP</t>
  </si>
  <si>
    <t>Honda India Power Products Ltd</t>
  </si>
  <si>
    <t>HONDAPOWER</t>
  </si>
  <si>
    <t>Venky's (India) Ltd</t>
  </si>
  <si>
    <t>VENKEYS</t>
  </si>
  <si>
    <t>Websol Energy System Ltd</t>
  </si>
  <si>
    <t>WEBELSOLAR</t>
  </si>
  <si>
    <t>Capacite Infraprojects Ltd</t>
  </si>
  <si>
    <t>CAPACITE</t>
  </si>
  <si>
    <t>Nippon India ETF Nifty 1D Rate Liquid BeES</t>
  </si>
  <si>
    <t>LIQUIDBEES</t>
  </si>
  <si>
    <t>Ugro Capital Ltd</t>
  </si>
  <si>
    <t>UGROCAP</t>
  </si>
  <si>
    <t>Tatva Chintan Pharma Chem Ltd</t>
  </si>
  <si>
    <t>TATVA</t>
  </si>
  <si>
    <t>Sai Silks (Kalamandir) Ltd</t>
  </si>
  <si>
    <t>KALAMANDIR</t>
  </si>
  <si>
    <t>DEN Networks Ltd</t>
  </si>
  <si>
    <t>DEN</t>
  </si>
  <si>
    <t>Dolat Algotech Ltd</t>
  </si>
  <si>
    <t>DOLATALGO</t>
  </si>
  <si>
    <t>Hindustan Oil Exploration Company Ltd</t>
  </si>
  <si>
    <t>HINDOILEXP</t>
  </si>
  <si>
    <t>Vakrangee Limited</t>
  </si>
  <si>
    <t>VAKRANGEE</t>
  </si>
  <si>
    <t>Oriental Hotels Ltd</t>
  </si>
  <si>
    <t>ORIENTHOT</t>
  </si>
  <si>
    <t>Morepen Laboratories Ltd</t>
  </si>
  <si>
    <t>MOREPENLAB</t>
  </si>
  <si>
    <t>Divgi TorqTransfer Systems Ltd</t>
  </si>
  <si>
    <t>DIVGIITTS</t>
  </si>
  <si>
    <t>Ajmera Realty &amp; Infra India Ltd</t>
  </si>
  <si>
    <t>AJMERA</t>
  </si>
  <si>
    <t>Satin Creditcare Network Ltd</t>
  </si>
  <si>
    <t>SATIN</t>
  </si>
  <si>
    <t>Mangalam Cement Ltd</t>
  </si>
  <si>
    <t>MANGLMCEM</t>
  </si>
  <si>
    <t>SG Finserve Ltd</t>
  </si>
  <si>
    <t>SGFIN</t>
  </si>
  <si>
    <t>Geojit Financial Services Ltd</t>
  </si>
  <si>
    <t>GEOJITFSL</t>
  </si>
  <si>
    <t>India Glycols Ltd</t>
  </si>
  <si>
    <t>INDIAGLYCO</t>
  </si>
  <si>
    <t>Paramount Communications Ltd</t>
  </si>
  <si>
    <t>PARACABLES</t>
  </si>
  <si>
    <t>BLS E-Services Ltd</t>
  </si>
  <si>
    <t>BLSE</t>
  </si>
  <si>
    <t>RPG Life Sciences Limited</t>
  </si>
  <si>
    <t>RPGLIFE</t>
  </si>
  <si>
    <t>Quick Heal Technologies Ltd</t>
  </si>
  <si>
    <t>QUICKHEAL</t>
  </si>
  <si>
    <t>Sanghi Industries Ltd</t>
  </si>
  <si>
    <t>SANGHIIND</t>
  </si>
  <si>
    <t>Accelya Solutions India Ltd</t>
  </si>
  <si>
    <t>ACCELYA</t>
  </si>
  <si>
    <t>Eveready Industries India Ltd</t>
  </si>
  <si>
    <t>EVEREADY</t>
  </si>
  <si>
    <t>ADF Foods Ltd</t>
  </si>
  <si>
    <t>ADFFOODS</t>
  </si>
  <si>
    <t>TAJ GVK Hotels and Resorts Ltd</t>
  </si>
  <si>
    <t>TAJGVK</t>
  </si>
  <si>
    <t>Foseco India Ltd</t>
  </si>
  <si>
    <t>FOSECOIND</t>
  </si>
  <si>
    <t>DISA India Ltd</t>
  </si>
  <si>
    <t>DISAQ</t>
  </si>
  <si>
    <t>Mahanagar Telephone Nigam Ltd</t>
  </si>
  <si>
    <t>MTNL</t>
  </si>
  <si>
    <t>Bhansali Engg Polymers Ltd</t>
  </si>
  <si>
    <t>BEPL</t>
  </si>
  <si>
    <t>Uniparts India Ltd</t>
  </si>
  <si>
    <t>UNIPARTS</t>
  </si>
  <si>
    <t>Artemis Medicare Services Ltd</t>
  </si>
  <si>
    <t>ARTEMISMED</t>
  </si>
  <si>
    <t>Kingfa Science and Technology (India) Ltd</t>
  </si>
  <si>
    <t>KINGFA</t>
  </si>
  <si>
    <t>Sigachi Industries Ltd</t>
  </si>
  <si>
    <t>SIGACHI</t>
  </si>
  <si>
    <t>Ge Power India Ltd</t>
  </si>
  <si>
    <t>GEPIL</t>
  </si>
  <si>
    <t>Man Industries (India) Ltd</t>
  </si>
  <si>
    <t>MANINDS</t>
  </si>
  <si>
    <t>Mayur Uniquoters Ltd</t>
  </si>
  <si>
    <t>MAYURUNIQ</t>
  </si>
  <si>
    <t>KCP Ltd</t>
  </si>
  <si>
    <t>KCP</t>
  </si>
  <si>
    <t>Huhtamaki India Ltd</t>
  </si>
  <si>
    <t>HUHTAMAKI</t>
  </si>
  <si>
    <t>Precision Wires India Ltd</t>
  </si>
  <si>
    <t>PRECWIRE</t>
  </si>
  <si>
    <t>Sasken Technologies Ltd</t>
  </si>
  <si>
    <t>SASKEN</t>
  </si>
  <si>
    <t>Fino Payments Bank Ltd</t>
  </si>
  <si>
    <t>FINOPB</t>
  </si>
  <si>
    <t>Vidhi Specialty Food Ingredients Ltd</t>
  </si>
  <si>
    <t>VIDHIING</t>
  </si>
  <si>
    <t>Bhagiradha Chemicals and Industries Ltd</t>
  </si>
  <si>
    <t>BHAGCHEM</t>
  </si>
  <si>
    <t>Carysil Ltd</t>
  </si>
  <si>
    <t>CARYSIL</t>
  </si>
  <si>
    <t>Optiemus Infracom Ltd</t>
  </si>
  <si>
    <t>OPTIEMUS</t>
  </si>
  <si>
    <t>Mukand Ltd</t>
  </si>
  <si>
    <t>MUKANDLTD</t>
  </si>
  <si>
    <t>Praveg Ltd</t>
  </si>
  <si>
    <t>PRAVEG</t>
  </si>
  <si>
    <t>PC Jeweller Ltd</t>
  </si>
  <si>
    <t>PCJEWELLER</t>
  </si>
  <si>
    <t>Globus Spirits Ltd</t>
  </si>
  <si>
    <t>GLOBUSSPR</t>
  </si>
  <si>
    <t>Jindal Poly Films Ltd</t>
  </si>
  <si>
    <t>JINDALPOLY</t>
  </si>
  <si>
    <t>Tarsons Products Ltd</t>
  </si>
  <si>
    <t>TARSONS</t>
  </si>
  <si>
    <t>Astec Lifesciences Ltd</t>
  </si>
  <si>
    <t>ASTEC</t>
  </si>
  <si>
    <t>IKIO Lighting Ltd</t>
  </si>
  <si>
    <t>IKIO</t>
  </si>
  <si>
    <t>IFGL Refractories Ltd</t>
  </si>
  <si>
    <t>IFGLEXPOR</t>
  </si>
  <si>
    <t>Indraprastha Medical Corporation Ltd</t>
  </si>
  <si>
    <t>INDRAMEDCO</t>
  </si>
  <si>
    <t>Solara Active Pharma Sciences Ltd</t>
  </si>
  <si>
    <t>SOLARA</t>
  </si>
  <si>
    <t>RPSG Ventures Ltd</t>
  </si>
  <si>
    <t>RPSGVENT</t>
  </si>
  <si>
    <t>EIH Associated Hotels Ltd</t>
  </si>
  <si>
    <t>EIHAHOTELS</t>
  </si>
  <si>
    <t>Jyoti Structures Ltd</t>
  </si>
  <si>
    <t>JYOTISTRUC</t>
  </si>
  <si>
    <t>Federal-Mogul Goetze (India) Ltd</t>
  </si>
  <si>
    <t>FMGOETZE</t>
  </si>
  <si>
    <t>Rashi Peripherals Ltd</t>
  </si>
  <si>
    <t>RPTECH</t>
  </si>
  <si>
    <t>SJS Enterprises Ltd</t>
  </si>
  <si>
    <t>SJS</t>
  </si>
  <si>
    <t>Xpro India Ltd</t>
  </si>
  <si>
    <t>XPROINDIA</t>
  </si>
  <si>
    <t>IOL Chemicals and Pharmaceuticals Ltd</t>
  </si>
  <si>
    <t>IOLCP</t>
  </si>
  <si>
    <t>Owais Metal and Mineral Processing Ltd</t>
  </si>
  <si>
    <t>OWAIS</t>
  </si>
  <si>
    <t>ICICI Prudential Nifty 50 ETF</t>
  </si>
  <si>
    <t>NIFTYIETF</t>
  </si>
  <si>
    <t>Suratwwala Business Group Ltd</t>
  </si>
  <si>
    <t>SBGLP</t>
  </si>
  <si>
    <t>Suven Life Sciences Ltd</t>
  </si>
  <si>
    <t>SUVEN</t>
  </si>
  <si>
    <t>Centum Electronics Ltd</t>
  </si>
  <si>
    <t>CENTUM</t>
  </si>
  <si>
    <t>Arman Financial Services Ltd</t>
  </si>
  <si>
    <t>ARMANFIN</t>
  </si>
  <si>
    <t>Udaipur Cement Works Ltd</t>
  </si>
  <si>
    <t>UDAICEMENT</t>
  </si>
  <si>
    <t>EFC (I) Ltd</t>
  </si>
  <si>
    <t>EFCIL</t>
  </si>
  <si>
    <t>BF Investment Ltd</t>
  </si>
  <si>
    <t>BFINVEST</t>
  </si>
  <si>
    <t>Balmer Lawrie Investments Ltd</t>
  </si>
  <si>
    <t>BLIL</t>
  </si>
  <si>
    <t>Axiscades Technologies Ltd</t>
  </si>
  <si>
    <t>AXISCADES</t>
  </si>
  <si>
    <t>Marathon Nextgen Realty Ltd</t>
  </si>
  <si>
    <t>MARATHON</t>
  </si>
  <si>
    <t>Yatra Online Ltd</t>
  </si>
  <si>
    <t>YATRA</t>
  </si>
  <si>
    <t>Bombay Super Hybrid Seeds Ltd</t>
  </si>
  <si>
    <t>BSHSL</t>
  </si>
  <si>
    <t>Parag Milk Foods Ltd</t>
  </si>
  <si>
    <t>PARAGMILK</t>
  </si>
  <si>
    <t>Madhya Bharat Agro Products Ltd</t>
  </si>
  <si>
    <t>MBAPL</t>
  </si>
  <si>
    <t>Universal Cables Ltd</t>
  </si>
  <si>
    <t>UNIVCABLES</t>
  </si>
  <si>
    <t>Andrew Yule &amp; Co Ltd</t>
  </si>
  <si>
    <t>ANDREWYU</t>
  </si>
  <si>
    <t>Genesys International Corporation Ltd</t>
  </si>
  <si>
    <t>GENESYS</t>
  </si>
  <si>
    <t>Panama Petrochem Ltd</t>
  </si>
  <si>
    <t>PANAMAPET</t>
  </si>
  <si>
    <t>JITF Infralogistics Ltd</t>
  </si>
  <si>
    <t>JITFINFRA</t>
  </si>
  <si>
    <t>Jagran Prakashan Ltd</t>
  </si>
  <si>
    <t>JAGRAN</t>
  </si>
  <si>
    <t>JISLDVREQS</t>
  </si>
  <si>
    <t>Abans Holdings Ltd</t>
  </si>
  <si>
    <t>AHL</t>
  </si>
  <si>
    <t>Suryoday Small Finance Bank Ltd</t>
  </si>
  <si>
    <t>SURYODAY</t>
  </si>
  <si>
    <t>TTK Healthcare Ltd</t>
  </si>
  <si>
    <t>TTKHLTCARE</t>
  </si>
  <si>
    <t>Apcotex Industries Ltd</t>
  </si>
  <si>
    <t>APCOTEXIND</t>
  </si>
  <si>
    <t>KKRRAFTON Developers Limited</t>
  </si>
  <si>
    <t>KDL</t>
  </si>
  <si>
    <t>Yasho Industries Ltd</t>
  </si>
  <si>
    <t>YASHO</t>
  </si>
  <si>
    <t>Gokul Agro Resources Ltd</t>
  </si>
  <si>
    <t>GOKULAGRO</t>
  </si>
  <si>
    <t>Seshasayee Paper and Boards Ltd</t>
  </si>
  <si>
    <t>SESHAPAPER</t>
  </si>
  <si>
    <t>Hi-Tech Pipes Ltd</t>
  </si>
  <si>
    <t>HITECH</t>
  </si>
  <si>
    <t>Rupa &amp; Company Ltd</t>
  </si>
  <si>
    <t>RUPA</t>
  </si>
  <si>
    <t>Andhra Paper Ltd</t>
  </si>
  <si>
    <t>ANDHRAPAP</t>
  </si>
  <si>
    <t>Orient Green Power Company Ltd</t>
  </si>
  <si>
    <t>GREENPOWER</t>
  </si>
  <si>
    <t>Meghmani Organics Ltd</t>
  </si>
  <si>
    <t>MOL</t>
  </si>
  <si>
    <t>Jindal Drilling and Industries Ltd</t>
  </si>
  <si>
    <t>JINDRILL</t>
  </si>
  <si>
    <t>Ramco Industries Ltd</t>
  </si>
  <si>
    <t>RAMCOIND</t>
  </si>
  <si>
    <t>Tanfac Industries Ltd</t>
  </si>
  <si>
    <t>TANFACIND</t>
  </si>
  <si>
    <t>Hi-Tech Gears Ltd</t>
  </si>
  <si>
    <t>HITECHGEAR</t>
  </si>
  <si>
    <t>Amrutanjan Health Care Ltd</t>
  </si>
  <si>
    <t>AMRUTANJAN</t>
  </si>
  <si>
    <t>Prataap Snacks Ltd</t>
  </si>
  <si>
    <t>DIAMONDYD</t>
  </si>
  <si>
    <t>Siyaram Silk Mills Ltd</t>
  </si>
  <si>
    <t>SIYSIL</t>
  </si>
  <si>
    <t>Vishnu Chemicals Ltd</t>
  </si>
  <si>
    <t>VISHNU</t>
  </si>
  <si>
    <t>Gandhar Oil Refinery (INDIA) Ltd</t>
  </si>
  <si>
    <t>GANDHAR</t>
  </si>
  <si>
    <t>Filatex Fashions Ltd</t>
  </si>
  <si>
    <t>FILATFASH</t>
  </si>
  <si>
    <t>Media Matrix Worldwide Ltd</t>
  </si>
  <si>
    <t>MMWL</t>
  </si>
  <si>
    <t>Welspun Specialty Solutions Ltd</t>
  </si>
  <si>
    <t>WELSPLSOL</t>
  </si>
  <si>
    <t>Irm Energy Ltd</t>
  </si>
  <si>
    <t>IRMENERGY</t>
  </si>
  <si>
    <t>Vishnu Prakash R Punglia Ltd</t>
  </si>
  <si>
    <t>VPRPL</t>
  </si>
  <si>
    <t>Peninsula Land Ltd</t>
  </si>
  <si>
    <t>PENINLAND</t>
  </si>
  <si>
    <t>Updater Services Ltd</t>
  </si>
  <si>
    <t>UDS</t>
  </si>
  <si>
    <t>Barbeque-Nation Hospitality Ltd</t>
  </si>
  <si>
    <t>BARBEQUE</t>
  </si>
  <si>
    <t>GTL Infrastructure Ltd</t>
  </si>
  <si>
    <t>GTLINFRA</t>
  </si>
  <si>
    <t>Kotak Gold Etf</t>
  </si>
  <si>
    <t>GOLD1</t>
  </si>
  <si>
    <t>Dcm Shriram Industries Ltd</t>
  </si>
  <si>
    <t>DCMSRIND</t>
  </si>
  <si>
    <t>Pennar Industries Ltd</t>
  </si>
  <si>
    <t>PENIND</t>
  </si>
  <si>
    <t>Shriram Properties Ltd</t>
  </si>
  <si>
    <t>SHRIRAMPPS</t>
  </si>
  <si>
    <t>Monarch Networth Capital Ltd</t>
  </si>
  <si>
    <t>MONARCH</t>
  </si>
  <si>
    <t>Themis Medicare Ltd</t>
  </si>
  <si>
    <t>THEMISMED</t>
  </si>
  <si>
    <t>NIBE Ltd</t>
  </si>
  <si>
    <t>NIBE</t>
  </si>
  <si>
    <t>Bharat Wire Ropes Ltd</t>
  </si>
  <si>
    <t>BHARATWIRE</t>
  </si>
  <si>
    <t>Mufin Green Finance Ltd</t>
  </si>
  <si>
    <t>MUFIN</t>
  </si>
  <si>
    <t>Kalyani Investment Company Ltd</t>
  </si>
  <si>
    <t>KICL</t>
  </si>
  <si>
    <t>GTPL Hathway Ltd</t>
  </si>
  <si>
    <t>GTPL</t>
  </si>
  <si>
    <t>Tinna Rubber and Infrastructure Ltd</t>
  </si>
  <si>
    <t>TINNARUBR</t>
  </si>
  <si>
    <t>Expleo Solutions Ltd</t>
  </si>
  <si>
    <t>EXPLEOSOL</t>
  </si>
  <si>
    <t>Brightcom Group Ltd</t>
  </si>
  <si>
    <t>BCG</t>
  </si>
  <si>
    <t>Gocl Corporation Ltd</t>
  </si>
  <si>
    <t>GOCLCORP</t>
  </si>
  <si>
    <t>Rama Steel Tubes Ltd</t>
  </si>
  <si>
    <t>RAMASTEEL</t>
  </si>
  <si>
    <t>TCPL Packaging Ltd</t>
  </si>
  <si>
    <t>TCPLPACK</t>
  </si>
  <si>
    <t>Krsnaa Diagnostics Ltd</t>
  </si>
  <si>
    <t>KRSNAA</t>
  </si>
  <si>
    <t>Everest Industries Ltd</t>
  </si>
  <si>
    <t>EVERESTIND</t>
  </si>
  <si>
    <t>Building Products - Prefab Structures</t>
  </si>
  <si>
    <t>HDFC Gold Exchange Traded Fund</t>
  </si>
  <si>
    <t>HDFCGOLD</t>
  </si>
  <si>
    <t>Sangam (India) Ltd</t>
  </si>
  <si>
    <t>SANGAMIND</t>
  </si>
  <si>
    <t>ICICI Prudential Gold ETF</t>
  </si>
  <si>
    <t>GOLDIETF</t>
  </si>
  <si>
    <t>Nippon India ETF Nifty Next 50 Junior BeES</t>
  </si>
  <si>
    <t>JUNIORBEES</t>
  </si>
  <si>
    <t>Nitin Spinners Ltd</t>
  </si>
  <si>
    <t>NITINSPIN</t>
  </si>
  <si>
    <t>Ador Welding Ltd</t>
  </si>
  <si>
    <t>ADORWELD</t>
  </si>
  <si>
    <t>PIX Transmissions Ltd</t>
  </si>
  <si>
    <t>PIXTRANS</t>
  </si>
  <si>
    <t>John Cockerill India Ltd</t>
  </si>
  <si>
    <t>COCKERILL</t>
  </si>
  <si>
    <t>Rossell India Ltd</t>
  </si>
  <si>
    <t>ROSSELLIND</t>
  </si>
  <si>
    <t>Pnb Gilts Ltd</t>
  </si>
  <si>
    <t>PNBGILTS</t>
  </si>
  <si>
    <t>Reliance Industrial Infrastructure Ltd</t>
  </si>
  <si>
    <t>RIIL</t>
  </si>
  <si>
    <t>HIL Ltd</t>
  </si>
  <si>
    <t>HIL</t>
  </si>
  <si>
    <t>Goldiam International Ltd</t>
  </si>
  <si>
    <t>GOLDIAM</t>
  </si>
  <si>
    <t>Swelect Energy Systems Ltd</t>
  </si>
  <si>
    <t>SWELECTES</t>
  </si>
  <si>
    <t>Mishtann Foods Ltd</t>
  </si>
  <si>
    <t>MISHTANN</t>
  </si>
  <si>
    <t>Deep Industries Ltd</t>
  </si>
  <si>
    <t>DEEPINDS</t>
  </si>
  <si>
    <t>Epack Durable Ltd</t>
  </si>
  <si>
    <t>EPACK</t>
  </si>
  <si>
    <t>Tamilnadu Newsprint &amp; Papers Ltd</t>
  </si>
  <si>
    <t>TNPL</t>
  </si>
  <si>
    <t>63 Moons Technologies Ltd</t>
  </si>
  <si>
    <t>63MOONS</t>
  </si>
  <si>
    <t>HLV Ltd</t>
  </si>
  <si>
    <t>HLVLTD</t>
  </si>
  <si>
    <t>Motisons Jewellers Ltd</t>
  </si>
  <si>
    <t>MOTISONS</t>
  </si>
  <si>
    <t>Apparel &amp; Accessories Retailers</t>
  </si>
  <si>
    <t>Talbros Automotive Components Ltd</t>
  </si>
  <si>
    <t>TALBROAUTO</t>
  </si>
  <si>
    <t>Rane Holdings Ltd</t>
  </si>
  <si>
    <t>RANEHOLDIN</t>
  </si>
  <si>
    <t>Alicon Castalloy Ltd</t>
  </si>
  <si>
    <t>ALICON</t>
  </si>
  <si>
    <t>Servotech Power Systems Ltd</t>
  </si>
  <si>
    <t>SERVOTECH</t>
  </si>
  <si>
    <t>Kilburn Engineering Ltd</t>
  </si>
  <si>
    <t>KLBRENG-B</t>
  </si>
  <si>
    <t>Cantabil Retail India Ltd</t>
  </si>
  <si>
    <t>CANTABIL</t>
  </si>
  <si>
    <t>Precision Camshafts Ltd</t>
  </si>
  <si>
    <t>PRECAM</t>
  </si>
  <si>
    <t>Nalwa Sons Investments Ltd</t>
  </si>
  <si>
    <t>NSIL</t>
  </si>
  <si>
    <t>Aeroflex Industries Ltd</t>
  </si>
  <si>
    <t>AEROFLEX</t>
  </si>
  <si>
    <t>Sirca Paints India Ltd</t>
  </si>
  <si>
    <t>SIRCA</t>
  </si>
  <si>
    <t>Wheels India Ltd</t>
  </si>
  <si>
    <t>WHEELS</t>
  </si>
  <si>
    <t>Rishabh Instruments Ltd</t>
  </si>
  <si>
    <t>RISHABH</t>
  </si>
  <si>
    <t>Alphalogic Techsys Ltd</t>
  </si>
  <si>
    <t>ALPHALOGIC</t>
  </si>
  <si>
    <t>GNA Axles Ltd</t>
  </si>
  <si>
    <t>GNA</t>
  </si>
  <si>
    <t>SMS Pharmaceuticals Ltd</t>
  </si>
  <si>
    <t>SMSPHARMA</t>
  </si>
  <si>
    <t>Pokarna Ltd</t>
  </si>
  <si>
    <t>POKARNA</t>
  </si>
  <si>
    <t>Bigbloc Construction Ltd</t>
  </si>
  <si>
    <t>BIGBLOC</t>
  </si>
  <si>
    <t>Indian Hume Pipe Company Ltd</t>
  </si>
  <si>
    <t>INDIANHUME</t>
  </si>
  <si>
    <t>Agro Tech Foods Ltd</t>
  </si>
  <si>
    <t>ATFL</t>
  </si>
  <si>
    <t>GVK Power &amp; Infrastructure Ltd</t>
  </si>
  <si>
    <t>GVKPIL</t>
  </si>
  <si>
    <t>Airports</t>
  </si>
  <si>
    <t>SMC Global Securities Ltd</t>
  </si>
  <si>
    <t>SMCGLOBAL</t>
  </si>
  <si>
    <t>V2 Retail Ltd</t>
  </si>
  <si>
    <t>V2RETAIL</t>
  </si>
  <si>
    <t>Oriental Rail Infrastructure Ltd</t>
  </si>
  <si>
    <t>ORIRAIL</t>
  </si>
  <si>
    <t>India Power Corporation Ltd</t>
  </si>
  <si>
    <t>DPSCLTD</t>
  </si>
  <si>
    <t>Indo Tech Transformers Ltd</t>
  </si>
  <si>
    <t>INDOTECH</t>
  </si>
  <si>
    <t>Fairchem Organics Ltd</t>
  </si>
  <si>
    <t>FAIRCHEMOR</t>
  </si>
  <si>
    <t>Omaxe Ltd</t>
  </si>
  <si>
    <t>OMAXE</t>
  </si>
  <si>
    <t>Filatex India Ltd</t>
  </si>
  <si>
    <t>FILATEX</t>
  </si>
  <si>
    <t>Suraj Estate Developers Ltd</t>
  </si>
  <si>
    <t>SURAJEST</t>
  </si>
  <si>
    <t>Real Estate Rental, Development &amp; Operations</t>
  </si>
  <si>
    <t>Waaree Technologies Ltd</t>
  </si>
  <si>
    <t>WAAREE</t>
  </si>
  <si>
    <t>Nelco Ltd</t>
  </si>
  <si>
    <t>NELCO</t>
  </si>
  <si>
    <t>Deccan Gold Mines Ltd</t>
  </si>
  <si>
    <t>DECNGOLD</t>
  </si>
  <si>
    <t>Sadhana Nitro Chem Ltd</t>
  </si>
  <si>
    <t>SADHNANIQ</t>
  </si>
  <si>
    <t>5Paisa Capital Ltd</t>
  </si>
  <si>
    <t>5PAISA</t>
  </si>
  <si>
    <t>Camlin Fine Sciences Ltd</t>
  </si>
  <si>
    <t>CAMLINFINE</t>
  </si>
  <si>
    <t>Popular Vehicles and Services Ltd</t>
  </si>
  <si>
    <t>PVSL</t>
  </si>
  <si>
    <t>Rico Auto Industries Ltd</t>
  </si>
  <si>
    <t>RICOAUTO</t>
  </si>
  <si>
    <t>Insecticides (India) Ltd</t>
  </si>
  <si>
    <t>INSECTICID</t>
  </si>
  <si>
    <t>Refex Industries Ltd</t>
  </si>
  <si>
    <t>REFEX</t>
  </si>
  <si>
    <t>Shankara Building Products Ltd</t>
  </si>
  <si>
    <t>SHANKARA</t>
  </si>
  <si>
    <t>Hariom Pipe Industries Ltd</t>
  </si>
  <si>
    <t>HARIOMPIPE</t>
  </si>
  <si>
    <t>Kiri Industries Ltd</t>
  </si>
  <si>
    <t>KIRIINDUS</t>
  </si>
  <si>
    <t>Stove Kraft Ltd</t>
  </si>
  <si>
    <t>STOVEKRAFT</t>
  </si>
  <si>
    <t>Centrum Capital Ltd</t>
  </si>
  <si>
    <t>CENTRUM</t>
  </si>
  <si>
    <t>Spright Agro Ltd</t>
  </si>
  <si>
    <t>SPRIGHT</t>
  </si>
  <si>
    <t>Alpex Solar Ltd</t>
  </si>
  <si>
    <t>ALPEXSOLAR</t>
  </si>
  <si>
    <t>Ram Ratna Wires Ltd</t>
  </si>
  <si>
    <t>RAMRAT</t>
  </si>
  <si>
    <t>Polo Queen Industrial and Fintech Ltd</t>
  </si>
  <si>
    <t>PQIF</t>
  </si>
  <si>
    <t>Jubilant Industries Ltd</t>
  </si>
  <si>
    <t>JUBLINDS</t>
  </si>
  <si>
    <t>Subex Ltd</t>
  </si>
  <si>
    <t>SUBEXLTD</t>
  </si>
  <si>
    <t>Jyoti Resins and Adhesives Ltd</t>
  </si>
  <si>
    <t>JYOTIRES</t>
  </si>
  <si>
    <t>Master Trust Ltd</t>
  </si>
  <si>
    <t>MASTERTR</t>
  </si>
  <si>
    <t>Sky Gold Ltd</t>
  </si>
  <si>
    <t>SKYGOLD</t>
  </si>
  <si>
    <t>Igarashi Motors India Ltd</t>
  </si>
  <si>
    <t>IGARASHI</t>
  </si>
  <si>
    <t>Paushak Ltd</t>
  </si>
  <si>
    <t>PAUSHAKLTD</t>
  </si>
  <si>
    <t>Raghav Productivity Enhancers Ltd</t>
  </si>
  <si>
    <t>RPEL</t>
  </si>
  <si>
    <t>TIL Ltd</t>
  </si>
  <si>
    <t>TIL</t>
  </si>
  <si>
    <t>Dynacons Systems and Solutions Ltd</t>
  </si>
  <si>
    <t>DSSL</t>
  </si>
  <si>
    <t>Yuken India Ltd</t>
  </si>
  <si>
    <t>YUKEN</t>
  </si>
  <si>
    <t>Everest Kanto Cylinder Ltd</t>
  </si>
  <si>
    <t>EKC</t>
  </si>
  <si>
    <t>Summit Securities Ltd</t>
  </si>
  <si>
    <t>SUMMITSEC</t>
  </si>
  <si>
    <t>New Delhi Television Ltd</t>
  </si>
  <si>
    <t>NDTV</t>
  </si>
  <si>
    <t>Shree Digvijay Cement Co Ltd</t>
  </si>
  <si>
    <t>SHREDIGCEM</t>
  </si>
  <si>
    <t>Hercules Hoists Ltd</t>
  </si>
  <si>
    <t>HERCULES</t>
  </si>
  <si>
    <t>Spacenet Enterprises India Ltd</t>
  </si>
  <si>
    <t>SPCENET</t>
  </si>
  <si>
    <t>DCW Ltd</t>
  </si>
  <si>
    <t>DCW</t>
  </si>
  <si>
    <t>Steel Exchange India Ltd</t>
  </si>
  <si>
    <t>STEELXIND</t>
  </si>
  <si>
    <t>Rajoo Engineers Ltd</t>
  </si>
  <si>
    <t>RAJOOENG</t>
  </si>
  <si>
    <t>India Nippon Electricals Ltd</t>
  </si>
  <si>
    <t>INDNIPPON</t>
  </si>
  <si>
    <t>Allsec Technologies Ltd</t>
  </si>
  <si>
    <t>ALLSEC</t>
  </si>
  <si>
    <t>I G Petrochemicals Ltd</t>
  </si>
  <si>
    <t>IGPL</t>
  </si>
  <si>
    <t>Madras Fertilizers Ltd</t>
  </si>
  <si>
    <t>MADRASFERT</t>
  </si>
  <si>
    <t>B L Kashyap and Sons Ltd</t>
  </si>
  <si>
    <t>BLKASHYAP</t>
  </si>
  <si>
    <t>Texmaco Infrastructure &amp; Holdings Ltd</t>
  </si>
  <si>
    <t>TEXINFRA</t>
  </si>
  <si>
    <t>Hester Biosciences Ltd</t>
  </si>
  <si>
    <t>HESTERBIO</t>
  </si>
  <si>
    <t>Blue Cloud Softech Solutions Ltd</t>
  </si>
  <si>
    <t>BLUECLOUDS</t>
  </si>
  <si>
    <t>Navkar Corporation Ltd</t>
  </si>
  <si>
    <t>NAVKARCORP</t>
  </si>
  <si>
    <t>Elpro International Ltd</t>
  </si>
  <si>
    <t>ELPROINTL</t>
  </si>
  <si>
    <t>Southern Petrochemical Industries Corporation Ltd</t>
  </si>
  <si>
    <t>SPIC</t>
  </si>
  <si>
    <t>Dr Agarwal's Eye Hospital Ltd</t>
  </si>
  <si>
    <t>DRAGARWQ</t>
  </si>
  <si>
    <t>Tourism Finance Corporation of India Ltd</t>
  </si>
  <si>
    <t>TFCILTD</t>
  </si>
  <si>
    <t>Kotak Nifty 50 ETF</t>
  </si>
  <si>
    <t>NIFTY1</t>
  </si>
  <si>
    <t>S.P.Apparels Ltd</t>
  </si>
  <si>
    <t>SPAL</t>
  </si>
  <si>
    <t>Capital Small Finance Bank Ltd</t>
  </si>
  <si>
    <t>CAPITALSFB</t>
  </si>
  <si>
    <t>Atul Auto Ltd</t>
  </si>
  <si>
    <t>ATULAUTO</t>
  </si>
  <si>
    <t>Three Wheelers</t>
  </si>
  <si>
    <t>Advait Infratech Ltd</t>
  </si>
  <si>
    <t>ADVAIT</t>
  </si>
  <si>
    <t>Last Mile Enterprises Ltd</t>
  </si>
  <si>
    <t>LASTMILE</t>
  </si>
  <si>
    <t>Krishana Phoschem Ltd</t>
  </si>
  <si>
    <t>KRISHANA</t>
  </si>
  <si>
    <t>Cosmo First Ltd</t>
  </si>
  <si>
    <t>COSMOFIRST</t>
  </si>
  <si>
    <t>E2E Networks Ltd</t>
  </si>
  <si>
    <t>E2E</t>
  </si>
  <si>
    <t>TechNVision Ventures Ltd</t>
  </si>
  <si>
    <t>TECHNVISN</t>
  </si>
  <si>
    <t>BCL Industries Ltd</t>
  </si>
  <si>
    <t>BCLIND</t>
  </si>
  <si>
    <t>Dhampur Sugar Mills Ltd</t>
  </si>
  <si>
    <t>DHAMPURSUG</t>
  </si>
  <si>
    <t>Kokuyo Camlin Ltd</t>
  </si>
  <si>
    <t>KOKUYOCMLN</t>
  </si>
  <si>
    <t>Aaswa Trading and Exports Ltd</t>
  </si>
  <si>
    <t>TCC</t>
  </si>
  <si>
    <t>Lancer Container Lines Ltd</t>
  </si>
  <si>
    <t>LANCER</t>
  </si>
  <si>
    <t>GKW Ltd</t>
  </si>
  <si>
    <t>GKWLIMITED</t>
  </si>
  <si>
    <t>NIIT Ltd</t>
  </si>
  <si>
    <t>NIITLTD</t>
  </si>
  <si>
    <t>D Link (India) Limited</t>
  </si>
  <si>
    <t>DLINKINDIA</t>
  </si>
  <si>
    <t>GPT Infraprojects Ltd</t>
  </si>
  <si>
    <t>GPTINFRA</t>
  </si>
  <si>
    <t>Signpost India Ltd</t>
  </si>
  <si>
    <t>SIGNPOST</t>
  </si>
  <si>
    <t>KMC Speciality Hospitals (India) Ltd</t>
  </si>
  <si>
    <t>KMCSHIL</t>
  </si>
  <si>
    <t>Shanti Educational Initiatives Ltd</t>
  </si>
  <si>
    <t>SEIL</t>
  </si>
  <si>
    <t>Monte Carlo Fashions Ltd</t>
  </si>
  <si>
    <t>MONTECARLO</t>
  </si>
  <si>
    <t>Vascon Engineers Ltd</t>
  </si>
  <si>
    <t>VASCONEQ</t>
  </si>
  <si>
    <t>Allcargo Terminals Ltd</t>
  </si>
  <si>
    <t>ATL</t>
  </si>
  <si>
    <t>Kamdhenu Ltd</t>
  </si>
  <si>
    <t>KAMDHENU</t>
  </si>
  <si>
    <t>Likhitha Infrastructure Ltd</t>
  </si>
  <si>
    <t>LIKHITHA</t>
  </si>
  <si>
    <t>Best Agrolife Ltd</t>
  </si>
  <si>
    <t>BESTAGRO</t>
  </si>
  <si>
    <t>Roto Pumps Ltd</t>
  </si>
  <si>
    <t>ROTO</t>
  </si>
  <si>
    <t>Kitex Garments Ltd</t>
  </si>
  <si>
    <t>KITEX</t>
  </si>
  <si>
    <t>Macpower CNC Machines Ltd</t>
  </si>
  <si>
    <t>MACPOWER</t>
  </si>
  <si>
    <t>Kuantum Papers Ltd</t>
  </si>
  <si>
    <t>KUANTUM</t>
  </si>
  <si>
    <t>Ngl Fine Chem Ltd</t>
  </si>
  <si>
    <t>NGLFINE</t>
  </si>
  <si>
    <t>Andhra Sugars Ltd</t>
  </si>
  <si>
    <t>ANDHRSUGAR</t>
  </si>
  <si>
    <t>Butterfly Gandhimathi Appliances Ltd</t>
  </si>
  <si>
    <t>BUTTERFLY</t>
  </si>
  <si>
    <t>Agarwal Industrial Corporation Ltd</t>
  </si>
  <si>
    <t>AGARIND</t>
  </si>
  <si>
    <t>Wonder Electricals Ltd</t>
  </si>
  <si>
    <t>WEL</t>
  </si>
  <si>
    <t>Shiva Cement Ltd</t>
  </si>
  <si>
    <t>SHIVACEM</t>
  </si>
  <si>
    <t>Kabra Extrusion Technik Ltd</t>
  </si>
  <si>
    <t>KABRAEXTRU</t>
  </si>
  <si>
    <t>Knowledge Marine &amp; Engineering Works Ltd</t>
  </si>
  <si>
    <t>KMEW</t>
  </si>
  <si>
    <t>Wardwizard Innovations &amp; Mobility Ltd</t>
  </si>
  <si>
    <t>WARDINMOBI</t>
  </si>
  <si>
    <t>Arihant Superstructures Ltd</t>
  </si>
  <si>
    <t>ARIHANTSUP</t>
  </si>
  <si>
    <t>Marine Electricals (India) Ltd</t>
  </si>
  <si>
    <t>MARINE</t>
  </si>
  <si>
    <t>AVT Natural Products Ltd</t>
  </si>
  <si>
    <t>AVTNPL</t>
  </si>
  <si>
    <t>Allcargo Gati Ltd</t>
  </si>
  <si>
    <t>ACLGATI</t>
  </si>
  <si>
    <t>Sterling Tools Ltd</t>
  </si>
  <si>
    <t>STERTOOLS</t>
  </si>
  <si>
    <t>NACL Industries Ltd</t>
  </si>
  <si>
    <t>NACLIND</t>
  </si>
  <si>
    <t>Manali Petrochemicals Ltd</t>
  </si>
  <si>
    <t>MANALIPETC</t>
  </si>
  <si>
    <t>Rane (Madras) Ltd</t>
  </si>
  <si>
    <t>RML</t>
  </si>
  <si>
    <t>R K Swamy Ltd</t>
  </si>
  <si>
    <t>RKSWAMY</t>
  </si>
  <si>
    <t>Antony Waste Handling Cell Ltd</t>
  </si>
  <si>
    <t>AWHCL</t>
  </si>
  <si>
    <t>Hind Rectifiers Ltd</t>
  </si>
  <si>
    <t>HIRECT</t>
  </si>
  <si>
    <t>Control Print Ltd</t>
  </si>
  <si>
    <t>CONTROLPR</t>
  </si>
  <si>
    <t>BMW Industries Ltd</t>
  </si>
  <si>
    <t>BMW</t>
  </si>
  <si>
    <t>RACL Geartech Ltd</t>
  </si>
  <si>
    <t>RACLGEAR</t>
  </si>
  <si>
    <t>Xchanging Solutions Ltd</t>
  </si>
  <si>
    <t>XCHANGING</t>
  </si>
  <si>
    <t>TV Today Network Limited</t>
  </si>
  <si>
    <t>TVTODAY</t>
  </si>
  <si>
    <t>Dwarikesh Sugar Industries Ltd</t>
  </si>
  <si>
    <t>DWARKESH</t>
  </si>
  <si>
    <t>Kesar India Ltd</t>
  </si>
  <si>
    <t>KESAR</t>
  </si>
  <si>
    <t>Timex Group India Ltd</t>
  </si>
  <si>
    <t>TIMEX</t>
  </si>
  <si>
    <t>Steelcast Ltd</t>
  </si>
  <si>
    <t>STEELCAS</t>
  </si>
  <si>
    <t>Asian Star Co Ltd</t>
  </si>
  <si>
    <t>ASTAR</t>
  </si>
  <si>
    <t>Ksolves India Ltd</t>
  </si>
  <si>
    <t>KSOLVES</t>
  </si>
  <si>
    <t>Aptech Ltd</t>
  </si>
  <si>
    <t>APTECHT</t>
  </si>
  <si>
    <t>Automotive Stampings and Assemblies Ltd</t>
  </si>
  <si>
    <t>ASAL</t>
  </si>
  <si>
    <t>Century Enka Ltd</t>
  </si>
  <si>
    <t>CENTENKA</t>
  </si>
  <si>
    <t>Excel Industries Ltd</t>
  </si>
  <si>
    <t>EXCELINDUS</t>
  </si>
  <si>
    <t>Shalimar Paints Ltd</t>
  </si>
  <si>
    <t>SHALPAINTS</t>
  </si>
  <si>
    <t>Giriraj Civil Developers Ltd</t>
  </si>
  <si>
    <t>GIRIRAJ</t>
  </si>
  <si>
    <t>Windlas Biotech Ltd</t>
  </si>
  <si>
    <t>WINDLAS</t>
  </si>
  <si>
    <t>Ramco Systems Ltd</t>
  </si>
  <si>
    <t>RAMCOSYS</t>
  </si>
  <si>
    <t>Mangalore Chemicals and Fertilisers Ltd</t>
  </si>
  <si>
    <t>MANGCHEFER</t>
  </si>
  <si>
    <t>Himatsingka Seide Ltd</t>
  </si>
  <si>
    <t>HIMATSEIDE</t>
  </si>
  <si>
    <t>Coffee Day Enterprises Ltd</t>
  </si>
  <si>
    <t>COFFEEDAY</t>
  </si>
  <si>
    <t>Heranba Industries Ltd</t>
  </si>
  <si>
    <t>HERANBA</t>
  </si>
  <si>
    <t>Punjab Chemicals and Crop Protection Ltd</t>
  </si>
  <si>
    <t>PUNJABCHEM</t>
  </si>
  <si>
    <t>GPT Healthcare Ltd</t>
  </si>
  <si>
    <t>GPTHEALTH</t>
  </si>
  <si>
    <t>Mercury Ev-Tech Ltd</t>
  </si>
  <si>
    <t>MERCURYEV</t>
  </si>
  <si>
    <t>ASM Technologies Ltd</t>
  </si>
  <si>
    <t>ASMTEC</t>
  </si>
  <si>
    <t>Salzer Electronics Ltd</t>
  </si>
  <si>
    <t>SALZERELEC</t>
  </si>
  <si>
    <t>India Motor Parts &amp; Accessories Ltd</t>
  </si>
  <si>
    <t>IMPAL</t>
  </si>
  <si>
    <t>Saurashtra Cement Ltd</t>
  </si>
  <si>
    <t>SAURASHCEM</t>
  </si>
  <si>
    <t>ULTRAMARINE &amp; PIGMENTS Ltd</t>
  </si>
  <si>
    <t>ULTRAMAR</t>
  </si>
  <si>
    <t>Uttam Sugar Mills Ltd</t>
  </si>
  <si>
    <t>UTTAMSUGAR</t>
  </si>
  <si>
    <t>Dynamic Cables Ltd</t>
  </si>
  <si>
    <t>DYCL</t>
  </si>
  <si>
    <t>Zota Health Care Ltd</t>
  </si>
  <si>
    <t>ZOTA</t>
  </si>
  <si>
    <t>One Point One Solutions Ltd</t>
  </si>
  <si>
    <t>ONEPOINT</t>
  </si>
  <si>
    <t>Walchandnagar Industries Ltd</t>
  </si>
  <si>
    <t>WALCHANNAG</t>
  </si>
  <si>
    <t>G M Breweries Ltd</t>
  </si>
  <si>
    <t>GMBREW</t>
  </si>
  <si>
    <t>Dhunseri Ventures Ltd</t>
  </si>
  <si>
    <t>DVL</t>
  </si>
  <si>
    <t>Solex Energy Ltd</t>
  </si>
  <si>
    <t>SOLEX</t>
  </si>
  <si>
    <t>Panorama Studios International Ltd</t>
  </si>
  <si>
    <t>PANORAMA</t>
  </si>
  <si>
    <t>Syncom Formulations (India) Ltd</t>
  </si>
  <si>
    <t>SYNCOMF</t>
  </si>
  <si>
    <t>Raj Rayon Industries Ltd</t>
  </si>
  <si>
    <t>RAJRILTD</t>
  </si>
  <si>
    <t>GRP Ltd</t>
  </si>
  <si>
    <t>GRPLTD</t>
  </si>
  <si>
    <t>Kirloskar Electric Company Ltd</t>
  </si>
  <si>
    <t>KECL</t>
  </si>
  <si>
    <t>Marsons Ltd</t>
  </si>
  <si>
    <t>MARSONS</t>
  </si>
  <si>
    <t>Nelcast Ltd</t>
  </si>
  <si>
    <t>NELCAST</t>
  </si>
  <si>
    <t>Matrimony.Com Ltd</t>
  </si>
  <si>
    <t>MATRIMONY</t>
  </si>
  <si>
    <t>MIC Electronics Ltd</t>
  </si>
  <si>
    <t>MICEL</t>
  </si>
  <si>
    <t>Enkei Wheels (India) Ltd</t>
  </si>
  <si>
    <t>ENKEIWHEL</t>
  </si>
  <si>
    <t>GIC Housing Finance Ltd</t>
  </si>
  <si>
    <t>GICHSGFIN</t>
  </si>
  <si>
    <t>Asian Energy Services Ltd</t>
  </si>
  <si>
    <t>ASIANENE</t>
  </si>
  <si>
    <t>Suyog Telematics Ltd</t>
  </si>
  <si>
    <t>SUYOG</t>
  </si>
  <si>
    <t>Eimco Elecon (India) Ltd</t>
  </si>
  <si>
    <t>EIMCOELECO</t>
  </si>
  <si>
    <t>RIR Power Electronics Ltd</t>
  </si>
  <si>
    <t>RIR</t>
  </si>
  <si>
    <t>Chaman Lal Setia Exports Ltd</t>
  </si>
  <si>
    <t>CLSEL</t>
  </si>
  <si>
    <t>Gulshan Polyols Ltd</t>
  </si>
  <si>
    <t>GULPOLY</t>
  </si>
  <si>
    <t>Beekay Steel Industries Ltd</t>
  </si>
  <si>
    <t>BEEKAY</t>
  </si>
  <si>
    <t>Anuh Pharma Ltd</t>
  </si>
  <si>
    <t>ANUHPHR</t>
  </si>
  <si>
    <t>Saint-Gobain Sekurit India Ltd</t>
  </si>
  <si>
    <t>SAINTGOBAIN</t>
  </si>
  <si>
    <t>Systematix Corporate Services Ltd</t>
  </si>
  <si>
    <t>SYSTMTXC</t>
  </si>
  <si>
    <t>Jay Bharat Maruti Ltd</t>
  </si>
  <si>
    <t>JAYBARMARU</t>
  </si>
  <si>
    <t>Beta Drugs Ltd</t>
  </si>
  <si>
    <t>BETA</t>
  </si>
  <si>
    <t>Automobile Corp Of Goa Ltd</t>
  </si>
  <si>
    <t>ACGL</t>
  </si>
  <si>
    <t>Om Infra Ltd</t>
  </si>
  <si>
    <t>OMINFRAL</t>
  </si>
  <si>
    <t>Benares Hotels Ltd</t>
  </si>
  <si>
    <t>BENARAS</t>
  </si>
  <si>
    <t>Urja Global Ltd</t>
  </si>
  <si>
    <t>URJA</t>
  </si>
  <si>
    <t>Satia Industries Ltd</t>
  </si>
  <si>
    <t>SATIA</t>
  </si>
  <si>
    <t>Ester Industries Ltd</t>
  </si>
  <si>
    <t>ESTER</t>
  </si>
  <si>
    <t>Max India Ltd</t>
  </si>
  <si>
    <t>MAXIND</t>
  </si>
  <si>
    <t>Sical Logistics Ltd</t>
  </si>
  <si>
    <t>SICALLOG</t>
  </si>
  <si>
    <t>Manoj Vaibhav Gems N Jewellers Ltd</t>
  </si>
  <si>
    <t>MVGJL</t>
  </si>
  <si>
    <t>Kopran Ltd</t>
  </si>
  <si>
    <t>KOPRAN</t>
  </si>
  <si>
    <t>Lincoln Pharmaceuticals Ltd</t>
  </si>
  <si>
    <t>LINCOLN</t>
  </si>
  <si>
    <t>Sika Interplant Systems Ltd</t>
  </si>
  <si>
    <t>SIKA</t>
  </si>
  <si>
    <t>Oriental Aromatics Ltd</t>
  </si>
  <si>
    <t>OAL</t>
  </si>
  <si>
    <t>Taneja Aerospace and Aviation Ltd</t>
  </si>
  <si>
    <t>TANAA</t>
  </si>
  <si>
    <t>IST Ltd</t>
  </si>
  <si>
    <t>ISTLTD</t>
  </si>
  <si>
    <t>Innovana Thinklabs Ltd</t>
  </si>
  <si>
    <t>INNOVANA</t>
  </si>
  <si>
    <t>Remus Pharmaceuticals Ltd</t>
  </si>
  <si>
    <t>REMUS</t>
  </si>
  <si>
    <t>Eraaya Lifespaces Ltd</t>
  </si>
  <si>
    <t>ERAAYA</t>
  </si>
  <si>
    <t>Platinum Industries Ltd</t>
  </si>
  <si>
    <t>PLATIND</t>
  </si>
  <si>
    <t>Bliss GVS Pharma Ltd</t>
  </si>
  <si>
    <t>BLISSGVS</t>
  </si>
  <si>
    <t>Hubtown Ltd</t>
  </si>
  <si>
    <t>HUBTOWN</t>
  </si>
  <si>
    <t>Repro India Ltd</t>
  </si>
  <si>
    <t>REPRO</t>
  </si>
  <si>
    <t>Orient Paper and Industries Ltd</t>
  </si>
  <si>
    <t>ORIENTPPR</t>
  </si>
  <si>
    <t>Entertainment Network (India) Ltd</t>
  </si>
  <si>
    <t>ENIL</t>
  </si>
  <si>
    <t>Radio</t>
  </si>
  <si>
    <t>Valiant Organics Ltd</t>
  </si>
  <si>
    <t>VALIANTORG</t>
  </si>
  <si>
    <t>Amines and Plasticizers Ltd</t>
  </si>
  <si>
    <t>AMNPLST</t>
  </si>
  <si>
    <t>Snowman Logistics Ltd</t>
  </si>
  <si>
    <t>SNOWMAN</t>
  </si>
  <si>
    <t>Transindia Real Estate Ltd</t>
  </si>
  <si>
    <t>TREL</t>
  </si>
  <si>
    <t>Som Distilleries and Breweries Ltd</t>
  </si>
  <si>
    <t>SDBL</t>
  </si>
  <si>
    <t>Veranda Learning Solutions Ltd</t>
  </si>
  <si>
    <t>VERANDA</t>
  </si>
  <si>
    <t>Vimta Labs Ltd</t>
  </si>
  <si>
    <t>VIMTALABS</t>
  </si>
  <si>
    <t>Ganesh Benzoplast Ltd</t>
  </si>
  <si>
    <t>GANESHBE</t>
  </si>
  <si>
    <t>Crest Ventures Ltd</t>
  </si>
  <si>
    <t>CREST</t>
  </si>
  <si>
    <t>Indo Rama Synthetics (India) Ltd</t>
  </si>
  <si>
    <t>INDORAMA</t>
  </si>
  <si>
    <t>Rhetan TMT Ltd</t>
  </si>
  <si>
    <t>RHETAN</t>
  </si>
  <si>
    <t>AGI Infra Ltd</t>
  </si>
  <si>
    <t>AGIIL</t>
  </si>
  <si>
    <t>Credo Brands Marketing Ltd</t>
  </si>
  <si>
    <t>MUFTI</t>
  </si>
  <si>
    <t>Men's Clothing</t>
  </si>
  <si>
    <t>BEML Land Assets Ltd</t>
  </si>
  <si>
    <t>BLAL</t>
  </si>
  <si>
    <t>Dhanlaxmi Bank Ltd</t>
  </si>
  <si>
    <t>DHANBANK</t>
  </si>
  <si>
    <t>Pakka Limited</t>
  </si>
  <si>
    <t>PAKKA</t>
  </si>
  <si>
    <t>Swadeshi Polytex Ltd</t>
  </si>
  <si>
    <t>SWADPOL</t>
  </si>
  <si>
    <t>Avadh Sugar &amp; Energy Ltd</t>
  </si>
  <si>
    <t>AVADHSUGAR</t>
  </si>
  <si>
    <t>Kamdhenu Ventures Ltd</t>
  </si>
  <si>
    <t>KAMOPAINTS</t>
  </si>
  <si>
    <t>K&amp;R Rail Engineering Ltd</t>
  </si>
  <si>
    <t>KRRAIL</t>
  </si>
  <si>
    <t>Sat Industries Ltd</t>
  </si>
  <si>
    <t>SATINDLTD</t>
  </si>
  <si>
    <t>Newtime Infrastructure Ltd</t>
  </si>
  <si>
    <t>NEWINFRA</t>
  </si>
  <si>
    <t>Creative Newtech Ltd</t>
  </si>
  <si>
    <t>CREATIVE</t>
  </si>
  <si>
    <t>MSP Steel &amp; Power Ltd</t>
  </si>
  <si>
    <t>MSPL</t>
  </si>
  <si>
    <t>Sar Auto Products Ltd</t>
  </si>
  <si>
    <t>SAPL</t>
  </si>
  <si>
    <t>Uniphos Enterprises Ltd</t>
  </si>
  <si>
    <t>UNIENTER</t>
  </si>
  <si>
    <t>Focus Lighting and Fixtures Ltd</t>
  </si>
  <si>
    <t>FOCUS</t>
  </si>
  <si>
    <t>Kotyark Industries Ltd</t>
  </si>
  <si>
    <t>KOTYARK</t>
  </si>
  <si>
    <t>Ravindra Energy Ltd</t>
  </si>
  <si>
    <t>RELTD</t>
  </si>
  <si>
    <t>Electrotherm (India) Ltd</t>
  </si>
  <si>
    <t>ELECTHERM</t>
  </si>
  <si>
    <t>Cropster Agro Ltd</t>
  </si>
  <si>
    <t>CROPSTER</t>
  </si>
  <si>
    <t>Associated Alcohols &amp; Breweries Ltd</t>
  </si>
  <si>
    <t>ASALCBR</t>
  </si>
  <si>
    <t>Jaybharat Textiles and Real Estate Ltd</t>
  </si>
  <si>
    <t>JAYTEX</t>
  </si>
  <si>
    <t>NDR Auto Components Ltd</t>
  </si>
  <si>
    <t>NDRAUTO</t>
  </si>
  <si>
    <t>Kody Technolab Ltd</t>
  </si>
  <si>
    <t>KODYTECH</t>
  </si>
  <si>
    <t>Mukka Proteins Ltd</t>
  </si>
  <si>
    <t>MUKKA</t>
  </si>
  <si>
    <t>Khazanchi Jewellers Ltd</t>
  </si>
  <si>
    <t>KHAZANCHI</t>
  </si>
  <si>
    <t>Tuticorin Alkali Chemicals and Fertilizers Ltd</t>
  </si>
  <si>
    <t>TUTIALKA</t>
  </si>
  <si>
    <t>Hardwyn India Ltd</t>
  </si>
  <si>
    <t>HARDWYN</t>
  </si>
  <si>
    <t>Building Products - Glass</t>
  </si>
  <si>
    <t>Silver Touch Technologies Ltd</t>
  </si>
  <si>
    <t>SILVERTUC</t>
  </si>
  <si>
    <t>Voith Paper Fabrics India Ltd</t>
  </si>
  <si>
    <t>VOITHPAPR</t>
  </si>
  <si>
    <t>Fedders Holding Ltd</t>
  </si>
  <si>
    <t>IMCAP</t>
  </si>
  <si>
    <t>Zodiac Energy Ltd</t>
  </si>
  <si>
    <t>ZODIAC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</si>
  <si>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</si>
  <si>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</si>
  <si>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</si>
  <si>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</si>
  <si>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</si>
  <si>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</si>
  <si>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</si>
  <si>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</si>
  <si>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Metals &amp; Mining</t>
  </si>
  <si>
    <t>Power</t>
  </si>
  <si>
    <t>Healthcare</t>
  </si>
  <si>
    <t>Capital Goods</t>
  </si>
  <si>
    <t>Services</t>
  </si>
  <si>
    <t>Consumer Services</t>
  </si>
  <si>
    <t>Consumer Durables</t>
  </si>
  <si>
    <t>Construction Materials</t>
  </si>
  <si>
    <t>Realty</t>
  </si>
  <si>
    <t>Chemicals</t>
  </si>
  <si>
    <t>Diversified</t>
  </si>
  <si>
    <t>Media Entertainment &amp; Publication</t>
  </si>
  <si>
    <t>Forest Materials</t>
  </si>
  <si>
    <t>Utilities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</si>
  <si>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</si>
  <si>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</si>
  <si>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</si>
  <si>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</si>
  <si>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</si>
  <si>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</si>
  <si>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</si>
  <si>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</si>
  <si>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</si>
  <si>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</si>
  <si>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</si>
  <si>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</si>
  <si>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</si>
  <si>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</si>
  <si>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</si>
  <si>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</si>
  <si>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</si>
  <si>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</si>
  <si>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</si>
  <si>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</si>
  <si>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</si>
  <si>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Score</t>
  </si>
  <si>
    <t>Negative</t>
  </si>
  <si>
    <t>Positive</t>
  </si>
  <si>
    <t>Neutral</t>
  </si>
  <si>
    <t>Count</t>
  </si>
  <si>
    <t>1W Out-Performance</t>
  </si>
  <si>
    <t>1M Out-Performance</t>
  </si>
  <si>
    <t>RSI</t>
  </si>
  <si>
    <t>% Price above 20D EMA</t>
  </si>
  <si>
    <t>Sharpe Ratio Z-Score</t>
  </si>
  <si>
    <t>1Y Return vs Nifty Z-Score</t>
  </si>
  <si>
    <t>1M Return vs Nifty Z-Score</t>
  </si>
  <si>
    <t>6M Return vs Nifty Z-Score</t>
  </si>
  <si>
    <t>1W Return vs Nifty 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</si>
</sst>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ind_niftytotalmarket_list.xlsx" TargetMode="External"/><Relationship Id="rId1" Type="http://schemas.openxmlformats.org/officeDocument/2006/relationships/externalLinkPath" Target="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6F0D7D-6A86-4B28-8B20-0D7AFA04270E}" name="Table4" displayName="Table4" ref="A1:V122" totalsRowShown="0">
  <sortState xmlns:xlrd2="http://schemas.microsoft.com/office/spreadsheetml/2017/richdata2" ref="A2:V122">
    <sortCondition descending="1" ref="I1:I122"/>
  </sortState>
  <tableColumns count="22">
    <tableColumn id="1" xr3:uid="{6A35EADE-5BE4-4508-88E3-B43B2DF56E24}" name="Sub-Sector"/>
    <tableColumn id="2" xr3:uid="{0669293B-D894-4EA4-8103-EBB62801A3E6}" name="Count" dataDxfId="48">
      <calculatedColumnFormula>COUNTIFS(Table2[Sub-Sector],Table4[[#This Row],[Sub-Sector]])</calculatedColumnFormula>
    </tableColumn>
    <tableColumn id="3" xr3:uid="{6A1A9811-EF66-418D-B555-A2A4E339D5C5}" name="Uptrend" dataDxfId="47">
      <calculatedColumnFormula>COUNTIFS(Table2[Sub-Sector],Table4[[#This Row],[Sub-Sector]],Table2[Uptrend],"Uptrend")/Table4[[#This Row],[Count]]</calculatedColumnFormula>
    </tableColumn>
    <tableColumn id="4" xr3:uid="{AC2DC38B-40A1-4A13-9303-C51F900A0420}" name="1W Out-Performance" dataDxfId="46">
      <calculatedColumnFormula>COUNTIFS(Table2[Sub-Sector],Table4[[#This Row],[Sub-Sector]],Table2[1W Return vs Nifty],"&gt;=5")/Table4[[#This Row],[Count]]</calculatedColumnFormula>
    </tableColumn>
    <tableColumn id="5" xr3:uid="{B6C4C21F-3644-4AC4-B32B-66B10B2460A6}" name="1M Out-Performance" dataDxfId="45">
      <calculatedColumnFormula>COUNTIFS(Table2[Sub-Sector],Table4[[#This Row],[Sub-Sector]],Table2[1M Return vs Nifty],"&gt;=5")/Table4[[#This Row],[Count]]</calculatedColumnFormula>
    </tableColumn>
    <tableColumn id="6" xr3:uid="{6E350E5D-C488-4841-8CAB-1B43178C7E9C}" name="6M Return vs Nifty" dataDxfId="44">
      <calculatedColumnFormula>COUNTIFS(Table2[Sub-Sector],Table4[[#This Row],[Sub-Sector]],Table2[6M Return vs Nifty],"&gt;=10")/Table4[[#This Row],[Count]]</calculatedColumnFormula>
    </tableColumn>
    <tableColumn id="7" xr3:uid="{2828824E-95FF-4361-BA9D-FABFF400A532}" name="1Y Return vs Nifty" dataDxfId="43">
      <calculatedColumnFormula>COUNTIFS(Table2[Sub-Sector],Table4[[#This Row],[Sub-Sector]],Table2[1Y Return vs Nifty],"&gt;=10")/Table4[[#This Row],[Count]]</calculatedColumnFormula>
    </tableColumn>
    <tableColumn id="8" xr3:uid="{BE750559-C855-4F76-8DEF-623689DF420D}" name="RSI" dataDxfId="42">
      <calculatedColumnFormula>COUNTIFS(Table2[Sub-Sector],Table4[[#This Row],[Sub-Sector]],Table2[RSI Exponential â€“ 14D],"&gt;=50")/Table4[[#This Row],[Count]]</calculatedColumnFormula>
    </tableColumn>
    <tableColumn id="9" xr3:uid="{59C81339-E1F9-4EFE-9317-B247E6A01894}" name="Relative Volume" dataDxfId="41">
      <calculatedColumnFormula>COUNTIFS(Table2[Sub-Sector],Table4[[#This Row],[Sub-Sector]],Table2[Relative Volume],"&gt;=2")/Table4[[#This Row],[Count]]</calculatedColumnFormula>
    </tableColumn>
    <tableColumn id="10" xr3:uid="{3AC194A6-D7A3-4F27-8A5D-46058AA049C8}" name="% Away From Day Low" dataDxfId="40">
      <calculatedColumnFormula>COUNTIFS(Table2[Sub-Sector],Table4[[#This Row],[Sub-Sector]],Table2[% Away From Day Low],"&gt;=0.05")/Table4[[#This Row],[Count]]</calculatedColumnFormula>
    </tableColumn>
    <tableColumn id="11" xr3:uid="{1236168C-30A9-4EDD-AEEF-51A226B50F75}" name="% Away From Day High" dataDxfId="39">
      <calculatedColumnFormula>COUNTIFS(Table2[Sub-Sector],Table4[[#This Row],[Sub-Sector]],Table2[% Away From Day High],"&lt;=0.05")/Table4[[#This Row],[Count]]</calculatedColumnFormula>
    </tableColumn>
    <tableColumn id="12" xr3:uid="{7F67C582-7889-49CD-A183-D0D0FBF050A2}" name="% Away From Current Week Low" dataDxfId="38">
      <calculatedColumnFormula>COUNTIFS(Table2[Sub-Sector],Table4[[#This Row],[Sub-Sector]],Table2[% Away From Current Week Low],"&gt;=0.05")/Table4[[#This Row],[Count]]</calculatedColumnFormula>
    </tableColumn>
    <tableColumn id="13" xr3:uid="{DBAEA7EF-40C5-4C1E-A770-C6A3A7CADC66}" name="% Away From Current Week High" dataDxfId="37">
      <calculatedColumnFormula>COUNTIFS(Table2[Sub-Sector],Table4[[#This Row],[Sub-Sector]],Table2[% Away From Current Week High],"&lt;=0.05")/Table4[[#This Row],[Count]]</calculatedColumnFormula>
    </tableColumn>
    <tableColumn id="14" xr3:uid="{B27B3B2E-CB31-4175-8F4F-5E0D38ED71B9}" name="% Away From Current Month Low" dataDxfId="36">
      <calculatedColumnFormula>COUNTIFS(Table2[Sub-Sector],Table4[[#This Row],[Sub-Sector]],Table2[% Away From Current Month Low],"&gt;=0.05")/Table4[[#This Row],[Count]]</calculatedColumnFormula>
    </tableColumn>
    <tableColumn id="15" xr3:uid="{81555AE9-3F4D-4E5F-89CB-0DBFA0E8426B}" name="% Away From Current Month High" dataDxfId="35">
      <calculatedColumnFormula>COUNTIFS(Table2[Sub-Sector],Table4[[#This Row],[Sub-Sector]],Table2[% Away From Current Month High],"&lt;=0.05")/Table4[[#This Row],[Count]]</calculatedColumnFormula>
    </tableColumn>
    <tableColumn id="16" xr3:uid="{32CD16E6-7AFB-436B-A04D-576038642418}" name="% Away From 52W High" dataDxfId="34">
      <calculatedColumnFormula>COUNTIFS(Table2[Sub-Sector],Table4[[#This Row],[Sub-Sector]],Table2[% Away From 52W High],"&lt;=10")/Table4[[#This Row],[Count]]</calculatedColumnFormula>
    </tableColumn>
    <tableColumn id="17" xr3:uid="{9A7B4099-BFE8-492D-8A56-E160B9C80567}" name="% Away From 52W Low" dataDxfId="33">
      <calculatedColumnFormula>COUNTIFS(Table2[Sub-Sector],Table4[[#This Row],[Sub-Sector]],Table2[% Away From 52W Low],"&gt;=10")/Table4[[#This Row],[Count]]</calculatedColumnFormula>
    </tableColumn>
    <tableColumn id="18" xr3:uid="{82A40588-5EF6-4CCC-B51E-E7B35DDAD671}" name="% Price above 20D EMA" dataDxfId="32">
      <calculatedColumnFormula>COUNTIFS(Table2[Sub-Sector],Table4[[#This Row],[Sub-Sector]],Table2[% Price above 20 EMA],"&gt;=0")/Table4[[#This Row],[Count]]</calculatedColumnFormula>
    </tableColumn>
    <tableColumn id="19" xr3:uid="{3C9CBD9B-2BB3-4386-BCC7-367C017711AE}" name="% Price above 50 EMA" dataDxfId="31">
      <calculatedColumnFormula>COUNTIFS(Table2[Sub-Sector],Table4[[#This Row],[Sub-Sector]],Table2[% Price above 50 EMA],"&gt;=0")/Table4[[#This Row],[Count]]</calculatedColumnFormula>
    </tableColumn>
    <tableColumn id="20" xr3:uid="{B2B52AEB-CD20-471F-91F0-9FE631371258}" name="% Price above 200 EMA" dataDxfId="30">
      <calculatedColumnFormula>COUNTIFS(Table2[Sub-Sector],Table4[[#This Row],[Sub-Sector]],Table2[% Price above 200 EMA],"&gt;=0")/Table4[[#This Row],[Count]]</calculatedColumnFormula>
    </tableColumn>
    <tableColumn id="21" xr3:uid="{DCB0B70B-CAE6-4B0C-914E-4C9E5F4E9B3C}" name="Rate of Change - Zone" dataDxfId="29">
      <calculatedColumnFormula>COUNTIFS(Table2[Sub-Sector],Table4[[#This Row],[Sub-Sector]],Table2[Rate of Change - Zone],"Positive")/Table4[[#This Row],[Count]]</calculatedColumnFormula>
    </tableColumn>
    <tableColumn id="22" xr3:uid="{3FBFC116-A72B-4FA9-BFD5-8D24E5C3B5A2}" name="Sharpe Ratio" dataDxfId="28">
      <calculatedColumnFormula>COUNTIFS(Table2[Sub-Sector],Table4[[#This Row],[Sub-Sector]],Table2[Sharpe Ratio],"&gt;=0.10")/Table4[[#This Row],[Count]]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B66610-8FC1-432C-A8E0-8F0523774066}" name="Table2" displayName="Table2" ref="A1:AR726" totalsRowShown="0">
  <sortState xmlns:xlrd2="http://schemas.microsoft.com/office/spreadsheetml/2017/richdata2" ref="A2:AR726">
    <sortCondition descending="1" ref="AQ1:AQ726"/>
  </sortState>
  <tableColumns count="44">
    <tableColumn id="1" xr3:uid="{5ED46029-C8CF-4081-A85D-70FA77B118F7}" name="Name"/>
    <tableColumn id="2" xr3:uid="{41C57D90-BF2F-4E53-ACC2-7EEA88EBF092}" name="Ticker"/>
    <tableColumn id="3" xr3:uid="{20ECAC3C-CBDD-4C36-85E3-7198A2B8AAF2}" name="Industry"/>
    <tableColumn id="4" xr3:uid="{833405F7-583E-4139-B12C-1C136DC47FAE}" name="Sub-Sector"/>
    <tableColumn id="5" xr3:uid="{E94A67C2-1356-491A-8A75-E8DB8169AD69}" name="Market Cap"/>
    <tableColumn id="6" xr3:uid="{CF6090CB-573E-4F29-B1CC-40EF73285E5E}" name="Close Price"/>
    <tableColumn id="7" xr3:uid="{95C1D775-6C60-4094-8616-9A980C071E05}" name="1Y Return vs Nifty"/>
    <tableColumn id="41" xr3:uid="{C20DDD0A-8D7B-4B1E-B4AA-FF9E4B08F241}" name="1Y Return vs Nifty Z-Score" dataDxfId="27">
      <calculatedColumnFormula>(Table2[[#This Row],[1Y Return vs Nifty]]-AVERAGE(Table2[1Y Return vs Nifty]))/_xlfn.STDEV.P(Table2[1Y Return vs Nifty])</calculatedColumnFormula>
    </tableColumn>
    <tableColumn id="8" xr3:uid="{A69E3251-C495-4586-86DA-4E97664F1600}" name="1M Return vs Nifty"/>
    <tableColumn id="42" xr3:uid="{C806AF56-4A4F-497A-9F9B-E297BB3BF290}" name="1M Return vs Nifty Z-Score" dataDxfId="26">
      <calculatedColumnFormula>(Table2[[#This Row],[1M Return vs Nifty]]-AVERAGE(Table2[1M Return vs Nifty]))/_xlfn.STDEV.P(Table2[1M Return vs Nifty])</calculatedColumnFormula>
    </tableColumn>
    <tableColumn id="9" xr3:uid="{C6448FBF-1D41-49AE-9F18-792300D3F01F}" name="6M Return vs Nifty"/>
    <tableColumn id="43" xr3:uid="{3CB5F52D-CCE5-4A66-844A-ACDB36D7C896}" name="6M Return vs Nifty Z-Score" dataDxfId="25">
      <calculatedColumnFormula>(Table2[[#This Row],[6M Return vs Nifty]]-AVERAGE(Table2[6M Return vs Nifty]))/_xlfn.STDEV.P(Table2[6M Return vs Nifty])</calculatedColumnFormula>
    </tableColumn>
    <tableColumn id="10" xr3:uid="{00B44309-C841-47A1-A1E5-B3697C06E997}" name="1W Return vs Nifty"/>
    <tableColumn id="44" xr3:uid="{CA49B83A-4B52-45C9-A50B-9859DEBFFE39}" name="1W Return vs Nifty Z-Score" dataDxfId="24">
      <calculatedColumnFormula>(Table2[[#This Row],[1W Return vs Nifty]]-AVERAGE(Table2[1W Return vs Nifty]))/_xlfn.STDEV.P(Table2[1W Return vs Nifty])</calculatedColumnFormula>
    </tableColumn>
    <tableColumn id="18" xr3:uid="{77EF4763-72DB-4BFA-8651-008FD91883DB}" name="20D EMA" dataDxfId="23"/>
    <tableColumn id="11" xr3:uid="{E9C45E25-D939-49B9-BD7D-3D7A4016E15D}" name="50D EMA"/>
    <tableColumn id="12" xr3:uid="{252028AB-EFE0-40B8-B6F3-6EAF0C7A4FEA}" name="200D EMA"/>
    <tableColumn id="13" xr3:uid="{80D30F0C-9B37-4436-91EA-C38FA1F3646B}" name="RSI Exponential â€“ 14D"/>
    <tableColumn id="21" xr3:uid="{22D01A26-9FE6-4A56-B998-69A05C5CB3E5}" name="% Price above 20 EMA" dataDxfId="22">
      <calculatedColumnFormula>(Table2[[#This Row],[Close Price]]-Table2[[#This Row],[20D EMA]])/Table2[[#This Row],[20D EMA]]</calculatedColumnFormula>
    </tableColumn>
    <tableColumn id="20" xr3:uid="{864B1091-6380-4288-ACDE-328AA4846C70}" name="% Price above 50 EMA" dataDxfId="21">
      <calculatedColumnFormula>(Table2[[#This Row],[Close Price]]-Table2[[#This Row],[50D EMA]])/Table2[[#This Row],[50D EMA]]</calculatedColumnFormula>
    </tableColumn>
    <tableColumn id="19" xr3:uid="{431454AA-742C-464B-B98A-A8BECB97349A}" name="% Price above 200 EMA" dataDxfId="20">
      <calculatedColumnFormula>(Table2[[#This Row],[Close Price]]-Table2[[#This Row],[200D EMA]])/Table2[[#This Row],[200D EMA]]</calculatedColumnFormula>
    </tableColumn>
    <tableColumn id="14" xr3:uid="{8A7EBEB9-63EC-473A-B5E0-06612623C91B}" name="Relative Volume"/>
    <tableColumn id="33" xr3:uid="{9CA0D49E-A988-4B13-B8D2-B99716D9B5D0}" name="Day Low" dataDxfId="19"/>
    <tableColumn id="32" xr3:uid="{8188F3A2-241C-40C5-883C-F05ECC3E925C}" name="Day High" dataDxfId="18"/>
    <tableColumn id="31" xr3:uid="{49E1DCDD-2C84-4AEA-90C3-8F0345BB08A7}" name="Current Week Low" dataDxfId="17"/>
    <tableColumn id="30" xr3:uid="{340E6D96-BF04-4EF9-8299-6DFE149B599E}" name="Current Week High" dataDxfId="16"/>
    <tableColumn id="29" xr3:uid="{54A89970-750E-4A7A-BFDE-26CE883F24E6}" name="Current Month Low" dataDxfId="15"/>
    <tableColumn id="28" xr3:uid="{716E1A10-D938-4ABB-932A-FBD5DE52BA23}" name="Current Month High" dataDxfId="14"/>
    <tableColumn id="27" xr3:uid="{72A8481B-FBE3-46F8-9552-D362797D3FEB}" name="% Away From Day Low" dataDxfId="13">
      <calculatedColumnFormula>(Table2[[#This Row],[Close Price]]/Table2[[#This Row],[Day Low]])-1</calculatedColumnFormula>
    </tableColumn>
    <tableColumn id="26" xr3:uid="{937701FF-E369-4AED-89E3-111111F1EF65}" name="% Away From Day High" dataDxfId="12">
      <calculatedColumnFormula>(Table2[[#This Row],[Day High]]/Table2[[#This Row],[Close Price]])-1</calculatedColumnFormula>
    </tableColumn>
    <tableColumn id="25" xr3:uid="{3F453606-7F90-4645-A93A-1BED56A5E348}" name="% Away From Current Week Low" dataDxfId="11">
      <calculatedColumnFormula>(Table2[[#This Row],[Close Price]]/Table2[[#This Row],[Current Week Low]])-1</calculatedColumnFormula>
    </tableColumn>
    <tableColumn id="24" xr3:uid="{A3205D27-930F-4624-BE50-50C4104F5A76}" name="% Away From Current Week High" dataDxfId="10">
      <calculatedColumnFormula>(Table2[[#This Row],[Current Week High]]/Table2[[#This Row],[Close Price]])-1</calculatedColumnFormula>
    </tableColumn>
    <tableColumn id="23" xr3:uid="{458E60F6-F81E-4CB7-B09D-1F100A882381}" name="% Away From Current Month Low" dataDxfId="9">
      <calculatedColumnFormula>(Table2[[#This Row],[Close Price]]/Table2[[#This Row],[Current Month Low]])-1</calculatedColumnFormula>
    </tableColumn>
    <tableColumn id="22" xr3:uid="{49A872FA-6A96-4D1A-ABF7-B79E61F6B905}" name="% Away From Current Month High" dataDxfId="8">
      <calculatedColumnFormula>(Table2[[#This Row],[Current Month High]]/Table2[[#This Row],[Close Price]])-1</calculatedColumnFormula>
    </tableColumn>
    <tableColumn id="15" xr3:uid="{1D3D9D03-7DE7-4CF6-842D-54B0BCA2F9F2}" name="% Away From 52W High"/>
    <tableColumn id="16" xr3:uid="{D9AB5E36-FD6F-4B7A-80FD-C8CB8A164B92}" name="% Away From 52W Low"/>
    <tableColumn id="34" xr3:uid="{A90141E2-41CA-4B36-9CC3-2AEF20089305}" name="Uptrend" dataDxfId="7">
      <calculatedColumnFormula>IF(AND(Table2[[#This Row],[20D EMA]]&gt;Table2[[#This Row],[50D EMA]],Table2[[#This Row],[50D EMA]]&gt;Table2[[#This Row],[200D EMA]]),"Uptrend","Downtrend/NoTrend")</calculatedColumnFormula>
    </tableColumn>
    <tableColumn id="38" xr3:uid="{EF18D4E0-4312-4F3B-905E-AA9322CEBB5F}" name="Relative Strength Sector Index" dataDxfId="6"/>
    <tableColumn id="37" xr3:uid="{B881CF0B-4FA9-441C-8954-66E3E642D1A7}" name="Relative Strength Sector Index - Zone" dataDxfId="5"/>
    <tableColumn id="36" xr3:uid="{183F6434-8FFA-4FF8-8175-54ABE9E34D4C}" name="Rate of Change" dataDxfId="4"/>
    <tableColumn id="35" xr3:uid="{6B4BFEF4-50D1-4C96-9699-A6BAAFBA67E9}" name="Rate of Change - Zone" dataDxfId="3"/>
    <tableColumn id="17" xr3:uid="{BDF67408-3684-4EDC-B22E-E11F144945BF}" name="Sharpe Ratio"/>
    <tableColumn id="40" xr3:uid="{24F6FB87-41F3-4AC3-AF9F-5DA35E065D22}" name="Sharpe Ratio Z-Score" dataDxfId="2">
      <calculatedColumnFormula>(Table2[[#This Row],[Sharpe Ratio]]-AVERAGE(Table2[Sharpe Ratio]))/_xlfn.STDEV.P(Table2[Sharpe Ratio])</calculatedColumnFormula>
    </tableColumn>
    <tableColumn id="39" xr3:uid="{D0D0409E-C009-434B-83AC-7E4EF9EB8BEB}" name="Score" dataDxfId="1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708351-50E9-4B6F-9F44-DB7AE09AEBA0}" name="Table1" displayName="Table1" ref="A1:Q1375" totalsRowShown="0">
  <autoFilter ref="A1:Q1375" xr:uid="{5A708351-50E9-4B6F-9F44-DB7AE09AEBA0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326232EC-8DDA-4717-8DDE-4151C0A320A0}" name="Name"/>
    <tableColumn id="2" xr3:uid="{D73F403F-89FF-4273-A63F-8487BB59BC79}" name="Ticker"/>
    <tableColumn id="17" xr3:uid="{A77120C0-17BE-44B2-8980-54248757EFF8}" name="Industry" dataDxfId="0">
      <calculatedColumnFormula>IFERROR(VLOOKUP(Table1[[#This Row],[Ticker]],[1]!Table1[[Symbol]:[Industry]],2,FALSE),"-")</calculatedColumnFormula>
    </tableColumn>
    <tableColumn id="3" xr3:uid="{47658795-0B28-40B5-B99F-837B97E1F4D9}" name="Sub-Sector"/>
    <tableColumn id="4" xr3:uid="{5AE6E1F3-B9D2-45F5-80D8-0B05F98C9B5F}" name="Market Cap"/>
    <tableColumn id="5" xr3:uid="{ADCF9B1F-FEC2-4CCA-9651-F4F80D858F4B}" name="Close Price"/>
    <tableColumn id="6" xr3:uid="{5E16F151-2B14-4DB0-9748-8A4544E947C3}" name="1Y Return vs Nifty"/>
    <tableColumn id="7" xr3:uid="{DE9FC022-8690-4465-B392-3FC1FDDBA282}" name="1M Return vs Nifty"/>
    <tableColumn id="8" xr3:uid="{28386C39-986F-486C-AC45-B184D68AE717}" name="6M Return vs Nifty"/>
    <tableColumn id="9" xr3:uid="{0EE60996-7C86-4E64-92D5-DE556349ADCA}" name="1W Return vs Nifty"/>
    <tableColumn id="10" xr3:uid="{9FEFB445-D13D-41AA-9DEC-85300817C72C}" name="50D EMA"/>
    <tableColumn id="11" xr3:uid="{7E612790-49A0-489C-840B-AF14D6F1EAA6}" name="200D EMA"/>
    <tableColumn id="12" xr3:uid="{A1F002A6-7BCF-47B4-B821-9EC7E09A32ED}" name="RSI Exponential â€“ 14D"/>
    <tableColumn id="13" xr3:uid="{9B9D77F4-7FB4-4488-9688-A56CAE1D1F9B}" name="Relative Volume"/>
    <tableColumn id="14" xr3:uid="{D9818290-C6EF-418A-8657-EF97AADF89D0}" name="% Away From 52W High"/>
    <tableColumn id="15" xr3:uid="{7BA27D25-E6A0-4E6C-9C3C-BB1E849A57B8}" name="% Away From 52W Low"/>
    <tableColumn id="16" xr3:uid="{B02C3CE1-7E89-44D2-83BA-109943E55C21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1916-1084-4B37-8A3E-3CACE064E0F4}">
  <dimension ref="A1:V122"/>
  <sheetViews>
    <sheetView workbookViewId="0"/>
  </sheetViews>
  <sheetFormatPr defaultRowHeight="14.4" x14ac:dyDescent="0.3"/>
  <cols>
    <col min="1" max="1" width="34.44140625" bestFit="1" customWidth="1"/>
    <col min="2" max="2" width="8.33203125" bestFit="1" customWidth="1"/>
    <col min="3" max="3" width="10.21875" bestFit="1" customWidth="1"/>
    <col min="4" max="5" width="21.33203125" bestFit="1" customWidth="1"/>
    <col min="6" max="6" width="19" bestFit="1" customWidth="1"/>
    <col min="7" max="7" width="18.2187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21875" bestFit="1" customWidth="1"/>
    <col min="14" max="14" width="32" bestFit="1" customWidth="1"/>
    <col min="15" max="15" width="32.33203125" bestFit="1" customWidth="1"/>
    <col min="16" max="16" width="23.21875" bestFit="1" customWidth="1"/>
    <col min="17" max="17" width="22.88671875" bestFit="1" customWidth="1"/>
    <col min="18" max="18" width="23.2187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</cols>
  <sheetData>
    <row r="1" spans="1:22" x14ac:dyDescent="0.3">
      <c r="A1" t="s">
        <v>2</v>
      </c>
      <c r="B1" t="s">
        <v>2952</v>
      </c>
      <c r="C1" t="s">
        <v>2943</v>
      </c>
      <c r="D1" t="s">
        <v>2953</v>
      </c>
      <c r="E1" t="s">
        <v>2954</v>
      </c>
      <c r="F1" t="s">
        <v>7</v>
      </c>
      <c r="G1" t="s">
        <v>5</v>
      </c>
      <c r="H1" t="s">
        <v>2955</v>
      </c>
      <c r="I1" t="s">
        <v>12</v>
      </c>
      <c r="J1" t="s">
        <v>2937</v>
      </c>
      <c r="K1" t="s">
        <v>2938</v>
      </c>
      <c r="L1" t="s">
        <v>2939</v>
      </c>
      <c r="M1" t="s">
        <v>2940</v>
      </c>
      <c r="N1" t="s">
        <v>2941</v>
      </c>
      <c r="O1" t="s">
        <v>2942</v>
      </c>
      <c r="P1" t="s">
        <v>13</v>
      </c>
      <c r="Q1" t="s">
        <v>14</v>
      </c>
      <c r="R1" t="s">
        <v>2956</v>
      </c>
      <c r="S1" t="s">
        <v>2929</v>
      </c>
      <c r="T1" t="s">
        <v>2930</v>
      </c>
      <c r="U1" t="s">
        <v>2947</v>
      </c>
      <c r="V1" t="s">
        <v>15</v>
      </c>
    </row>
    <row r="2" spans="1:22" x14ac:dyDescent="0.3">
      <c r="A2" t="s">
        <v>1033</v>
      </c>
      <c r="B2">
        <f>COUNTIFS(Table2[Sub-Sector],Table4[[#This Row],[Sub-Sector]])</f>
        <v>6</v>
      </c>
      <c r="C2" s="1">
        <f>COUNTIFS(Table2[Sub-Sector],Table4[[#This Row],[Sub-Sector]],Table2[Uptrend],"Uptrend")/Table4[[#This Row],[Count]]</f>
        <v>0.83333333333333337</v>
      </c>
      <c r="D2" s="1">
        <f>COUNTIFS(Table2[Sub-Sector],Table4[[#This Row],[Sub-Sector]],Table2[1W Return vs Nifty],"&gt;=5")/Table4[[#This Row],[Count]]</f>
        <v>0</v>
      </c>
      <c r="E2" s="1">
        <f>COUNTIFS(Table2[Sub-Sector],Table4[[#This Row],[Sub-Sector]],Table2[1M Return vs Nifty],"&gt;=5")/Table4[[#This Row],[Count]]</f>
        <v>1</v>
      </c>
      <c r="F2" s="1">
        <f>COUNTIFS(Table2[Sub-Sector],Table4[[#This Row],[Sub-Sector]],Table2[6M Return vs Nifty],"&gt;=10")/Table4[[#This Row],[Count]]</f>
        <v>0.33333333333333331</v>
      </c>
      <c r="G2" s="1">
        <f>COUNTIFS(Table2[Sub-Sector],Table4[[#This Row],[Sub-Sector]],Table2[1Y Return vs Nifty],"&gt;=10")/Table4[[#This Row],[Count]]</f>
        <v>0.5</v>
      </c>
      <c r="H2" s="1">
        <f>COUNTIFS(Table2[Sub-Sector],Table4[[#This Row],[Sub-Sector]],Table2[RSI Exponential â€“ 14D],"&gt;=50")/Table4[[#This Row],[Count]]</f>
        <v>0.16666666666666666</v>
      </c>
      <c r="I2" s="1">
        <f>COUNTIFS(Table2[Sub-Sector],Table4[[#This Row],[Sub-Sector]],Table2[Relative Volume],"&gt;=2")/Table4[[#This Row],[Count]]</f>
        <v>1</v>
      </c>
      <c r="J2" s="1">
        <f>COUNTIFS(Table2[Sub-Sector],Table4[[#This Row],[Sub-Sector]],Table2[% Away From Day Low],"&gt;=0.05")/Table4[[#This Row],[Count]]</f>
        <v>0</v>
      </c>
      <c r="K2" s="1">
        <f>COUNTIFS(Table2[Sub-Sector],Table4[[#This Row],[Sub-Sector]],Table2[% Away From Day High],"&lt;=0.05")/Table4[[#This Row],[Count]]</f>
        <v>1</v>
      </c>
      <c r="L2" s="1">
        <f>COUNTIFS(Table2[Sub-Sector],Table4[[#This Row],[Sub-Sector]],Table2[% Away From Current Week Low],"&gt;=0.05")/Table4[[#This Row],[Count]]</f>
        <v>0</v>
      </c>
      <c r="M2" s="1">
        <f>COUNTIFS(Table2[Sub-Sector],Table4[[#This Row],[Sub-Sector]],Table2[% Away From Current Week High],"&lt;=0.05")/Table4[[#This Row],[Count]]</f>
        <v>1</v>
      </c>
      <c r="N2" s="1">
        <f>COUNTIFS(Table2[Sub-Sector],Table4[[#This Row],[Sub-Sector]],Table2[% Away From Current Month Low],"&gt;=0.05")/Table4[[#This Row],[Count]]</f>
        <v>1</v>
      </c>
      <c r="O2" s="1">
        <f>COUNTIFS(Table2[Sub-Sector],Table4[[#This Row],[Sub-Sector]],Table2[% Away From Current Month High],"&lt;=0.05")/Table4[[#This Row],[Count]]</f>
        <v>0.5</v>
      </c>
      <c r="P2" s="1">
        <f>COUNTIFS(Table2[Sub-Sector],Table4[[#This Row],[Sub-Sector]],Table2[% Away From 52W High],"&lt;=10")/Table4[[#This Row],[Count]]</f>
        <v>0.5</v>
      </c>
      <c r="Q2" s="1">
        <f>COUNTIFS(Table2[Sub-Sector],Table4[[#This Row],[Sub-Sector]],Table2[% Away From 52W Low],"&gt;=10")/Table4[[#This Row],[Count]]</f>
        <v>1</v>
      </c>
      <c r="R2" s="1">
        <f>COUNTIFS(Table2[Sub-Sector],Table4[[#This Row],[Sub-Sector]],Table2[% Price above 20 EMA],"&gt;=0")/Table4[[#This Row],[Count]]</f>
        <v>1</v>
      </c>
      <c r="S2" s="1">
        <f>COUNTIFS(Table2[Sub-Sector],Table4[[#This Row],[Sub-Sector]],Table2[% Price above 50 EMA],"&gt;=0")/Table4[[#This Row],[Count]]</f>
        <v>1</v>
      </c>
      <c r="T2" s="1">
        <f>COUNTIFS(Table2[Sub-Sector],Table4[[#This Row],[Sub-Sector]],Table2[% Price above 200 EMA],"&gt;=0")/Table4[[#This Row],[Count]]</f>
        <v>1</v>
      </c>
      <c r="U2" s="1">
        <f>COUNTIFS(Table2[Sub-Sector],Table4[[#This Row],[Sub-Sector]],Table2[Rate of Change - Zone],"Positive")/Table4[[#This Row],[Count]]</f>
        <v>1</v>
      </c>
      <c r="V2" s="1">
        <f>COUNTIFS(Table2[Sub-Sector],Table4[[#This Row],[Sub-Sector]],Table2[Sharpe Ratio],"&gt;=0.10")/Table4[[#This Row],[Count]]</f>
        <v>0</v>
      </c>
    </row>
    <row r="3" spans="1:22" x14ac:dyDescent="0.3">
      <c r="A3" t="s">
        <v>816</v>
      </c>
      <c r="B3">
        <f>COUNTIFS(Table2[Sub-Sector],Table4[[#This Row],[Sub-Sector]])</f>
        <v>2</v>
      </c>
      <c r="C3" s="1">
        <f>COUNTIFS(Table2[Sub-Sector],Table4[[#This Row],[Sub-Sector]],Table2[Uptrend],"Uptrend")/Table4[[#This Row],[Count]]</f>
        <v>0.5</v>
      </c>
      <c r="D3" s="1">
        <f>COUNTIFS(Table2[Sub-Sector],Table4[[#This Row],[Sub-Sector]],Table2[1W Return vs Nifty],"&gt;=5")/Table4[[#This Row],[Count]]</f>
        <v>0</v>
      </c>
      <c r="E3" s="1">
        <f>COUNTIFS(Table2[Sub-Sector],Table4[[#This Row],[Sub-Sector]],Table2[1M Return vs Nifty],"&gt;=5")/Table4[[#This Row],[Count]]</f>
        <v>1</v>
      </c>
      <c r="F3" s="1">
        <f>COUNTIFS(Table2[Sub-Sector],Table4[[#This Row],[Sub-Sector]],Table2[6M Return vs Nifty],"&gt;=10")/Table4[[#This Row],[Count]]</f>
        <v>0.5</v>
      </c>
      <c r="G3" s="1">
        <f>COUNTIFS(Table2[Sub-Sector],Table4[[#This Row],[Sub-Sector]],Table2[1Y Return vs Nifty],"&gt;=10")/Table4[[#This Row],[Count]]</f>
        <v>0.5</v>
      </c>
      <c r="H3" s="1">
        <f>COUNTIFS(Table2[Sub-Sector],Table4[[#This Row],[Sub-Sector]],Table2[RSI Exponential â€“ 14D],"&gt;=50")/Table4[[#This Row],[Count]]</f>
        <v>0.5</v>
      </c>
      <c r="I3" s="1">
        <f>COUNTIFS(Table2[Sub-Sector],Table4[[#This Row],[Sub-Sector]],Table2[Relative Volume],"&gt;=2")/Table4[[#This Row],[Count]]</f>
        <v>1</v>
      </c>
      <c r="J3" s="1">
        <f>COUNTIFS(Table2[Sub-Sector],Table4[[#This Row],[Sub-Sector]],Table2[% Away From Day Low],"&gt;=0.05")/Table4[[#This Row],[Count]]</f>
        <v>0</v>
      </c>
      <c r="K3" s="1">
        <f>COUNTIFS(Table2[Sub-Sector],Table4[[#This Row],[Sub-Sector]],Table2[% Away From Day High],"&lt;=0.05")/Table4[[#This Row],[Count]]</f>
        <v>1</v>
      </c>
      <c r="L3" s="1">
        <f>COUNTIFS(Table2[Sub-Sector],Table4[[#This Row],[Sub-Sector]],Table2[% Away From Current Week Low],"&gt;=0.05")/Table4[[#This Row],[Count]]</f>
        <v>0</v>
      </c>
      <c r="M3" s="1">
        <f>COUNTIFS(Table2[Sub-Sector],Table4[[#This Row],[Sub-Sector]],Table2[% Away From Current Week High],"&lt;=0.05")/Table4[[#This Row],[Count]]</f>
        <v>0</v>
      </c>
      <c r="N3" s="1">
        <f>COUNTIFS(Table2[Sub-Sector],Table4[[#This Row],[Sub-Sector]],Table2[% Away From Current Month Low],"&gt;=0.05")/Table4[[#This Row],[Count]]</f>
        <v>1</v>
      </c>
      <c r="O3" s="1">
        <f>COUNTIFS(Table2[Sub-Sector],Table4[[#This Row],[Sub-Sector]],Table2[% Away From Current Month High],"&lt;=0.05")/Table4[[#This Row],[Count]]</f>
        <v>0</v>
      </c>
      <c r="P3" s="1">
        <f>COUNTIFS(Table2[Sub-Sector],Table4[[#This Row],[Sub-Sector]],Table2[% Away From 52W High],"&lt;=10")/Table4[[#This Row],[Count]]</f>
        <v>0.5</v>
      </c>
      <c r="Q3" s="1">
        <f>COUNTIFS(Table2[Sub-Sector],Table4[[#This Row],[Sub-Sector]],Table2[% Away From 52W Low],"&gt;=10")/Table4[[#This Row],[Count]]</f>
        <v>1</v>
      </c>
      <c r="R3" s="1">
        <f>COUNTIFS(Table2[Sub-Sector],Table4[[#This Row],[Sub-Sector]],Table2[% Price above 20 EMA],"&gt;=0")/Table4[[#This Row],[Count]]</f>
        <v>1</v>
      </c>
      <c r="S3" s="1">
        <f>COUNTIFS(Table2[Sub-Sector],Table4[[#This Row],[Sub-Sector]],Table2[% Price above 50 EMA],"&gt;=0")/Table4[[#This Row],[Count]]</f>
        <v>1</v>
      </c>
      <c r="T3" s="1">
        <f>COUNTIFS(Table2[Sub-Sector],Table4[[#This Row],[Sub-Sector]],Table2[% Price above 200 EMA],"&gt;=0")/Table4[[#This Row],[Count]]</f>
        <v>0.5</v>
      </c>
      <c r="U3" s="1">
        <f>COUNTIFS(Table2[Sub-Sector],Table4[[#This Row],[Sub-Sector]],Table2[Rate of Change - Zone],"Positive")/Table4[[#This Row],[Count]]</f>
        <v>1</v>
      </c>
      <c r="V3" s="1">
        <f>COUNTIFS(Table2[Sub-Sector],Table4[[#This Row],[Sub-Sector]],Table2[Sharpe Ratio],"&gt;=0.10")/Table4[[#This Row],[Count]]</f>
        <v>0</v>
      </c>
    </row>
    <row r="4" spans="1:22" x14ac:dyDescent="0.3">
      <c r="A4" t="s">
        <v>1318</v>
      </c>
      <c r="B4">
        <f>COUNTIFS(Table2[Sub-Sector],Table4[[#This Row],[Sub-Sector]])</f>
        <v>1</v>
      </c>
      <c r="C4" s="1">
        <f>COUNTIFS(Table2[Sub-Sector],Table4[[#This Row],[Sub-Sector]],Table2[Uptrend],"Uptrend")/Table4[[#This Row],[Count]]</f>
        <v>1</v>
      </c>
      <c r="D4" s="1">
        <f>COUNTIFS(Table2[Sub-Sector],Table4[[#This Row],[Sub-Sector]],Table2[1W Return vs Nifty],"&gt;=5")/Table4[[#This Row],[Count]]</f>
        <v>1</v>
      </c>
      <c r="E4" s="1">
        <f>COUNTIFS(Table2[Sub-Sector],Table4[[#This Row],[Sub-Sector]],Table2[1M Return vs Nifty],"&gt;=5")/Table4[[#This Row],[Count]]</f>
        <v>1</v>
      </c>
      <c r="F4" s="1">
        <f>COUNTIFS(Table2[Sub-Sector],Table4[[#This Row],[Sub-Sector]],Table2[6M Return vs Nifty],"&gt;=10")/Table4[[#This Row],[Count]]</f>
        <v>1</v>
      </c>
      <c r="G4" s="1">
        <f>COUNTIFS(Table2[Sub-Sector],Table4[[#This Row],[Sub-Sector]],Table2[1Y Return vs Nifty],"&gt;=10")/Table4[[#This Row],[Count]]</f>
        <v>1</v>
      </c>
      <c r="H4" s="1">
        <f>COUNTIFS(Table2[Sub-Sector],Table4[[#This Row],[Sub-Sector]],Table2[RSI Exponential â€“ 14D],"&gt;=50")/Table4[[#This Row],[Count]]</f>
        <v>1</v>
      </c>
      <c r="I4" s="1">
        <f>COUNTIFS(Table2[Sub-Sector],Table4[[#This Row],[Sub-Sector]],Table2[Relative Volume],"&gt;=2")/Table4[[#This Row],[Count]]</f>
        <v>1</v>
      </c>
      <c r="J4" s="1">
        <f>COUNTIFS(Table2[Sub-Sector],Table4[[#This Row],[Sub-Sector]],Table2[% Away From Day Low],"&gt;=0.05")/Table4[[#This Row],[Count]]</f>
        <v>0</v>
      </c>
      <c r="K4" s="1">
        <f>COUNTIFS(Table2[Sub-Sector],Table4[[#This Row],[Sub-Sector]],Table2[% Away From Day High],"&lt;=0.05")/Table4[[#This Row],[Count]]</f>
        <v>1</v>
      </c>
      <c r="L4" s="1">
        <f>COUNTIFS(Table2[Sub-Sector],Table4[[#This Row],[Sub-Sector]],Table2[% Away From Current Week Low],"&gt;=0.05")/Table4[[#This Row],[Count]]</f>
        <v>0</v>
      </c>
      <c r="M4" s="1">
        <f>COUNTIFS(Table2[Sub-Sector],Table4[[#This Row],[Sub-Sector]],Table2[% Away From Current Week High],"&lt;=0.05")/Table4[[#This Row],[Count]]</f>
        <v>1</v>
      </c>
      <c r="N4" s="1">
        <f>COUNTIFS(Table2[Sub-Sector],Table4[[#This Row],[Sub-Sector]],Table2[% Away From Current Month Low],"&gt;=0.05")/Table4[[#This Row],[Count]]</f>
        <v>1</v>
      </c>
      <c r="O4" s="1">
        <f>COUNTIFS(Table2[Sub-Sector],Table4[[#This Row],[Sub-Sector]],Table2[% Away From Current Month High],"&lt;=0.05")/Table4[[#This Row],[Count]]</f>
        <v>0</v>
      </c>
      <c r="P4" s="1">
        <f>COUNTIFS(Table2[Sub-Sector],Table4[[#This Row],[Sub-Sector]],Table2[% Away From 52W High],"&lt;=10")/Table4[[#This Row],[Count]]</f>
        <v>1</v>
      </c>
      <c r="Q4" s="1">
        <f>COUNTIFS(Table2[Sub-Sector],Table4[[#This Row],[Sub-Sector]],Table2[% Away From 52W Low],"&gt;=10")/Table4[[#This Row],[Count]]</f>
        <v>1</v>
      </c>
      <c r="R4" s="1">
        <f>COUNTIFS(Table2[Sub-Sector],Table4[[#This Row],[Sub-Sector]],Table2[% Price above 20 EMA],"&gt;=0")/Table4[[#This Row],[Count]]</f>
        <v>1</v>
      </c>
      <c r="S4" s="1">
        <f>COUNTIFS(Table2[Sub-Sector],Table4[[#This Row],[Sub-Sector]],Table2[% Price above 50 EMA],"&gt;=0")/Table4[[#This Row],[Count]]</f>
        <v>1</v>
      </c>
      <c r="T4" s="1">
        <f>COUNTIFS(Table2[Sub-Sector],Table4[[#This Row],[Sub-Sector]],Table2[% Price above 200 EMA],"&gt;=0")/Table4[[#This Row],[Count]]</f>
        <v>1</v>
      </c>
      <c r="U4" s="1">
        <f>COUNTIFS(Table2[Sub-Sector],Table4[[#This Row],[Sub-Sector]],Table2[Rate of Change - Zone],"Positive")/Table4[[#This Row],[Count]]</f>
        <v>1</v>
      </c>
      <c r="V4" s="1">
        <f>COUNTIFS(Table2[Sub-Sector],Table4[[#This Row],[Sub-Sector]],Table2[Sharpe Ratio],"&gt;=0.10")/Table4[[#This Row],[Count]]</f>
        <v>1</v>
      </c>
    </row>
    <row r="5" spans="1:22" x14ac:dyDescent="0.3">
      <c r="A5" t="s">
        <v>261</v>
      </c>
      <c r="B5">
        <f>COUNTIFS(Table2[Sub-Sector],Table4[[#This Row],[Sub-Sector]])</f>
        <v>1</v>
      </c>
      <c r="C5" s="1">
        <f>COUNTIFS(Table2[Sub-Sector],Table4[[#This Row],[Sub-Sector]],Table2[Uptrend],"Uptrend")/Table4[[#This Row],[Count]]</f>
        <v>1</v>
      </c>
      <c r="D5" s="1">
        <f>COUNTIFS(Table2[Sub-Sector],Table4[[#This Row],[Sub-Sector]],Table2[1W Return vs Nifty],"&gt;=5")/Table4[[#This Row],[Count]]</f>
        <v>0</v>
      </c>
      <c r="E5" s="1">
        <f>COUNTIFS(Table2[Sub-Sector],Table4[[#This Row],[Sub-Sector]],Table2[1M Return vs Nifty],"&gt;=5")/Table4[[#This Row],[Count]]</f>
        <v>0</v>
      </c>
      <c r="F5" s="1">
        <f>COUNTIFS(Table2[Sub-Sector],Table4[[#This Row],[Sub-Sector]],Table2[6M Return vs Nifty],"&gt;=10")/Table4[[#This Row],[Count]]</f>
        <v>1</v>
      </c>
      <c r="G5" s="1">
        <f>COUNTIFS(Table2[Sub-Sector],Table4[[#This Row],[Sub-Sector]],Table2[1Y Return vs Nifty],"&gt;=10")/Table4[[#This Row],[Count]]</f>
        <v>1</v>
      </c>
      <c r="H5" s="1">
        <f>COUNTIFS(Table2[Sub-Sector],Table4[[#This Row],[Sub-Sector]],Table2[RSI Exponential â€“ 14D],"&gt;=50")/Table4[[#This Row],[Count]]</f>
        <v>1</v>
      </c>
      <c r="I5" s="1">
        <f>COUNTIFS(Table2[Sub-Sector],Table4[[#This Row],[Sub-Sector]],Table2[Relative Volume],"&gt;=2")/Table4[[#This Row],[Count]]</f>
        <v>1</v>
      </c>
      <c r="J5" s="1">
        <f>COUNTIFS(Table2[Sub-Sector],Table4[[#This Row],[Sub-Sector]],Table2[% Away From Day Low],"&gt;=0.05")/Table4[[#This Row],[Count]]</f>
        <v>0</v>
      </c>
      <c r="K5" s="1">
        <f>COUNTIFS(Table2[Sub-Sector],Table4[[#This Row],[Sub-Sector]],Table2[% Away From Day High],"&lt;=0.05")/Table4[[#This Row],[Count]]</f>
        <v>1</v>
      </c>
      <c r="L5" s="1">
        <f>COUNTIFS(Table2[Sub-Sector],Table4[[#This Row],[Sub-Sector]],Table2[% Away From Current Week Low],"&gt;=0.05")/Table4[[#This Row],[Count]]</f>
        <v>0</v>
      </c>
      <c r="M5" s="1">
        <f>COUNTIFS(Table2[Sub-Sector],Table4[[#This Row],[Sub-Sector]],Table2[% Away From Current Week High],"&lt;=0.05")/Table4[[#This Row],[Count]]</f>
        <v>1</v>
      </c>
      <c r="N5" s="1">
        <f>COUNTIFS(Table2[Sub-Sector],Table4[[#This Row],[Sub-Sector]],Table2[% Away From Current Month Low],"&gt;=0.05")/Table4[[#This Row],[Count]]</f>
        <v>1</v>
      </c>
      <c r="O5" s="1">
        <f>COUNTIFS(Table2[Sub-Sector],Table4[[#This Row],[Sub-Sector]],Table2[% Away From Current Month High],"&lt;=0.05")/Table4[[#This Row],[Count]]</f>
        <v>0</v>
      </c>
      <c r="P5" s="1">
        <f>COUNTIFS(Table2[Sub-Sector],Table4[[#This Row],[Sub-Sector]],Table2[% Away From 52W High],"&lt;=10")/Table4[[#This Row],[Count]]</f>
        <v>1</v>
      </c>
      <c r="Q5" s="1">
        <f>COUNTIFS(Table2[Sub-Sector],Table4[[#This Row],[Sub-Sector]],Table2[% Away From 52W Low],"&gt;=10")/Table4[[#This Row],[Count]]</f>
        <v>1</v>
      </c>
      <c r="R5" s="1">
        <f>COUNTIFS(Table2[Sub-Sector],Table4[[#This Row],[Sub-Sector]],Table2[% Price above 20 EMA],"&gt;=0")/Table4[[#This Row],[Count]]</f>
        <v>1</v>
      </c>
      <c r="S5" s="1">
        <f>COUNTIFS(Table2[Sub-Sector],Table4[[#This Row],[Sub-Sector]],Table2[% Price above 50 EMA],"&gt;=0")/Table4[[#This Row],[Count]]</f>
        <v>1</v>
      </c>
      <c r="T5" s="1">
        <f>COUNTIFS(Table2[Sub-Sector],Table4[[#This Row],[Sub-Sector]],Table2[% Price above 200 EMA],"&gt;=0")/Table4[[#This Row],[Count]]</f>
        <v>1</v>
      </c>
      <c r="U5" s="1">
        <f>COUNTIFS(Table2[Sub-Sector],Table4[[#This Row],[Sub-Sector]],Table2[Rate of Change - Zone],"Positive")/Table4[[#This Row],[Count]]</f>
        <v>1</v>
      </c>
      <c r="V5" s="1">
        <f>COUNTIFS(Table2[Sub-Sector],Table4[[#This Row],[Sub-Sector]],Table2[Sharpe Ratio],"&gt;=0.10")/Table4[[#This Row],[Count]]</f>
        <v>0</v>
      </c>
    </row>
    <row r="6" spans="1:22" x14ac:dyDescent="0.3">
      <c r="A6" t="s">
        <v>445</v>
      </c>
      <c r="B6">
        <f>COUNTIFS(Table2[Sub-Sector],Table4[[#This Row],[Sub-Sector]])</f>
        <v>14</v>
      </c>
      <c r="C6" s="1">
        <f>COUNTIFS(Table2[Sub-Sector],Table4[[#This Row],[Sub-Sector]],Table2[Uptrend],"Uptrend")/Table4[[#This Row],[Count]]</f>
        <v>0.8571428571428571</v>
      </c>
      <c r="D6" s="1">
        <f>COUNTIFS(Table2[Sub-Sector],Table4[[#This Row],[Sub-Sector]],Table2[1W Return vs Nifty],"&gt;=5")/Table4[[#This Row],[Count]]</f>
        <v>0.6428571428571429</v>
      </c>
      <c r="E6" s="1">
        <f>COUNTIFS(Table2[Sub-Sector],Table4[[#This Row],[Sub-Sector]],Table2[1M Return vs Nifty],"&gt;=5")/Table4[[#This Row],[Count]]</f>
        <v>0.7857142857142857</v>
      </c>
      <c r="F6" s="1">
        <f>COUNTIFS(Table2[Sub-Sector],Table4[[#This Row],[Sub-Sector]],Table2[6M Return vs Nifty],"&gt;=10")/Table4[[#This Row],[Count]]</f>
        <v>0.35714285714285715</v>
      </c>
      <c r="G6" s="1">
        <f>COUNTIFS(Table2[Sub-Sector],Table4[[#This Row],[Sub-Sector]],Table2[1Y Return vs Nifty],"&gt;=10")/Table4[[#This Row],[Count]]</f>
        <v>0.6428571428571429</v>
      </c>
      <c r="H6" s="1">
        <f>COUNTIFS(Table2[Sub-Sector],Table4[[#This Row],[Sub-Sector]],Table2[RSI Exponential â€“ 14D],"&gt;=50")/Table4[[#This Row],[Count]]</f>
        <v>0.5714285714285714</v>
      </c>
      <c r="I6" s="1">
        <f>COUNTIFS(Table2[Sub-Sector],Table4[[#This Row],[Sub-Sector]],Table2[Relative Volume],"&gt;=2")/Table4[[#This Row],[Count]]</f>
        <v>0.5714285714285714</v>
      </c>
      <c r="J6" s="1">
        <f>COUNTIFS(Table2[Sub-Sector],Table4[[#This Row],[Sub-Sector]],Table2[% Away From Day Low],"&gt;=0.05")/Table4[[#This Row],[Count]]</f>
        <v>0</v>
      </c>
      <c r="K6" s="1">
        <f>COUNTIFS(Table2[Sub-Sector],Table4[[#This Row],[Sub-Sector]],Table2[% Away From Day High],"&lt;=0.05")/Table4[[#This Row],[Count]]</f>
        <v>0.9285714285714286</v>
      </c>
      <c r="L6" s="1">
        <f>COUNTIFS(Table2[Sub-Sector],Table4[[#This Row],[Sub-Sector]],Table2[% Away From Current Week Low],"&gt;=0.05")/Table4[[#This Row],[Count]]</f>
        <v>7.1428571428571425E-2</v>
      </c>
      <c r="M6" s="1">
        <f>COUNTIFS(Table2[Sub-Sector],Table4[[#This Row],[Sub-Sector]],Table2[% Away From Current Week High],"&lt;=0.05")/Table4[[#This Row],[Count]]</f>
        <v>0.6428571428571429</v>
      </c>
      <c r="N6" s="1">
        <f>COUNTIFS(Table2[Sub-Sector],Table4[[#This Row],[Sub-Sector]],Table2[% Away From Current Month Low],"&gt;=0.05")/Table4[[#This Row],[Count]]</f>
        <v>1</v>
      </c>
      <c r="O6" s="1">
        <f>COUNTIFS(Table2[Sub-Sector],Table4[[#This Row],[Sub-Sector]],Table2[% Away From Current Month High],"&lt;=0.05")/Table4[[#This Row],[Count]]</f>
        <v>0.21428571428571427</v>
      </c>
      <c r="P6" s="1">
        <f>COUNTIFS(Table2[Sub-Sector],Table4[[#This Row],[Sub-Sector]],Table2[% Away From 52W High],"&lt;=10")/Table4[[#This Row],[Count]]</f>
        <v>0.14285714285714285</v>
      </c>
      <c r="Q6" s="1">
        <f>COUNTIFS(Table2[Sub-Sector],Table4[[#This Row],[Sub-Sector]],Table2[% Away From 52W Low],"&gt;=10")/Table4[[#This Row],[Count]]</f>
        <v>1</v>
      </c>
      <c r="R6" s="1">
        <f>COUNTIFS(Table2[Sub-Sector],Table4[[#This Row],[Sub-Sector]],Table2[% Price above 20 EMA],"&gt;=0")/Table4[[#This Row],[Count]]</f>
        <v>0.9285714285714286</v>
      </c>
      <c r="S6" s="1">
        <f>COUNTIFS(Table2[Sub-Sector],Table4[[#This Row],[Sub-Sector]],Table2[% Price above 50 EMA],"&gt;=0")/Table4[[#This Row],[Count]]</f>
        <v>0.9285714285714286</v>
      </c>
      <c r="T6" s="1">
        <f>COUNTIFS(Table2[Sub-Sector],Table4[[#This Row],[Sub-Sector]],Table2[% Price above 200 EMA],"&gt;=0")/Table4[[#This Row],[Count]]</f>
        <v>0.9285714285714286</v>
      </c>
      <c r="U6" s="1">
        <f>COUNTIFS(Table2[Sub-Sector],Table4[[#This Row],[Sub-Sector]],Table2[Rate of Change - Zone],"Positive")/Table4[[#This Row],[Count]]</f>
        <v>0.9285714285714286</v>
      </c>
      <c r="V6" s="1">
        <f>COUNTIFS(Table2[Sub-Sector],Table4[[#This Row],[Sub-Sector]],Table2[Sharpe Ratio],"&gt;=0.10")/Table4[[#This Row],[Count]]</f>
        <v>7.1428571428571425E-2</v>
      </c>
    </row>
    <row r="7" spans="1:22" x14ac:dyDescent="0.3">
      <c r="A7" t="s">
        <v>494</v>
      </c>
      <c r="B7">
        <f>COUNTIFS(Table2[Sub-Sector],Table4[[#This Row],[Sub-Sector]])</f>
        <v>4</v>
      </c>
      <c r="C7" s="1">
        <f>COUNTIFS(Table2[Sub-Sector],Table4[[#This Row],[Sub-Sector]],Table2[Uptrend],"Uptrend")/Table4[[#This Row],[Count]]</f>
        <v>1</v>
      </c>
      <c r="D7" s="1">
        <f>COUNTIFS(Table2[Sub-Sector],Table4[[#This Row],[Sub-Sector]],Table2[1W Return vs Nifty],"&gt;=5")/Table4[[#This Row],[Count]]</f>
        <v>0</v>
      </c>
      <c r="E7" s="1">
        <f>COUNTIFS(Table2[Sub-Sector],Table4[[#This Row],[Sub-Sector]],Table2[1M Return vs Nifty],"&gt;=5")/Table4[[#This Row],[Count]]</f>
        <v>0.75</v>
      </c>
      <c r="F7" s="1">
        <f>COUNTIFS(Table2[Sub-Sector],Table4[[#This Row],[Sub-Sector]],Table2[6M Return vs Nifty],"&gt;=10")/Table4[[#This Row],[Count]]</f>
        <v>0.75</v>
      </c>
      <c r="G7" s="1">
        <f>COUNTIFS(Table2[Sub-Sector],Table4[[#This Row],[Sub-Sector]],Table2[1Y Return vs Nifty],"&gt;=10")/Table4[[#This Row],[Count]]</f>
        <v>0.75</v>
      </c>
      <c r="H7" s="1">
        <f>COUNTIFS(Table2[Sub-Sector],Table4[[#This Row],[Sub-Sector]],Table2[RSI Exponential â€“ 14D],"&gt;=50")/Table4[[#This Row],[Count]]</f>
        <v>0.75</v>
      </c>
      <c r="I7" s="1">
        <f>COUNTIFS(Table2[Sub-Sector],Table4[[#This Row],[Sub-Sector]],Table2[Relative Volume],"&gt;=2")/Table4[[#This Row],[Count]]</f>
        <v>0.5</v>
      </c>
      <c r="J7" s="1">
        <f>COUNTIFS(Table2[Sub-Sector],Table4[[#This Row],[Sub-Sector]],Table2[% Away From Day Low],"&gt;=0.05")/Table4[[#This Row],[Count]]</f>
        <v>0</v>
      </c>
      <c r="K7" s="1">
        <f>COUNTIFS(Table2[Sub-Sector],Table4[[#This Row],[Sub-Sector]],Table2[% Away From Day High],"&lt;=0.05")/Table4[[#This Row],[Count]]</f>
        <v>1</v>
      </c>
      <c r="L7" s="1">
        <f>COUNTIFS(Table2[Sub-Sector],Table4[[#This Row],[Sub-Sector]],Table2[% Away From Current Week Low],"&gt;=0.05")/Table4[[#This Row],[Count]]</f>
        <v>0.5</v>
      </c>
      <c r="M7" s="1">
        <f>COUNTIFS(Table2[Sub-Sector],Table4[[#This Row],[Sub-Sector]],Table2[% Away From Current Week High],"&lt;=0.05")/Table4[[#This Row],[Count]]</f>
        <v>1</v>
      </c>
      <c r="N7" s="1">
        <f>COUNTIFS(Table2[Sub-Sector],Table4[[#This Row],[Sub-Sector]],Table2[% Away From Current Month Low],"&gt;=0.05")/Table4[[#This Row],[Count]]</f>
        <v>1</v>
      </c>
      <c r="O7" s="1">
        <f>COUNTIFS(Table2[Sub-Sector],Table4[[#This Row],[Sub-Sector]],Table2[% Away From Current Month High],"&lt;=0.05")/Table4[[#This Row],[Count]]</f>
        <v>0.5</v>
      </c>
      <c r="P7" s="1">
        <f>COUNTIFS(Table2[Sub-Sector],Table4[[#This Row],[Sub-Sector]],Table2[% Away From 52W High],"&lt;=10")/Table4[[#This Row],[Count]]</f>
        <v>0.75</v>
      </c>
      <c r="Q7" s="1">
        <f>COUNTIFS(Table2[Sub-Sector],Table4[[#This Row],[Sub-Sector]],Table2[% Away From 52W Low],"&gt;=10")/Table4[[#This Row],[Count]]</f>
        <v>1</v>
      </c>
      <c r="R7" s="1">
        <f>COUNTIFS(Table2[Sub-Sector],Table4[[#This Row],[Sub-Sector]],Table2[% Price above 20 EMA],"&gt;=0")/Table4[[#This Row],[Count]]</f>
        <v>1</v>
      </c>
      <c r="S7" s="1">
        <f>COUNTIFS(Table2[Sub-Sector],Table4[[#This Row],[Sub-Sector]],Table2[% Price above 50 EMA],"&gt;=0")/Table4[[#This Row],[Count]]</f>
        <v>1</v>
      </c>
      <c r="T7" s="1">
        <f>COUNTIFS(Table2[Sub-Sector],Table4[[#This Row],[Sub-Sector]],Table2[% Price above 200 EMA],"&gt;=0")/Table4[[#This Row],[Count]]</f>
        <v>1</v>
      </c>
      <c r="U7" s="1">
        <f>COUNTIFS(Table2[Sub-Sector],Table4[[#This Row],[Sub-Sector]],Table2[Rate of Change - Zone],"Positive")/Table4[[#This Row],[Count]]</f>
        <v>1</v>
      </c>
      <c r="V7" s="1">
        <f>COUNTIFS(Table2[Sub-Sector],Table4[[#This Row],[Sub-Sector]],Table2[Sharpe Ratio],"&gt;=0.10")/Table4[[#This Row],[Count]]</f>
        <v>0.5</v>
      </c>
    </row>
    <row r="8" spans="1:22" x14ac:dyDescent="0.3">
      <c r="A8" t="s">
        <v>940</v>
      </c>
      <c r="B8">
        <f>COUNTIFS(Table2[Sub-Sector],Table4[[#This Row],[Sub-Sector]])</f>
        <v>2</v>
      </c>
      <c r="C8" s="1">
        <f>COUNTIFS(Table2[Sub-Sector],Table4[[#This Row],[Sub-Sector]],Table2[Uptrend],"Uptrend")/Table4[[#This Row],[Count]]</f>
        <v>1</v>
      </c>
      <c r="D8" s="1">
        <f>COUNTIFS(Table2[Sub-Sector],Table4[[#This Row],[Sub-Sector]],Table2[1W Return vs Nifty],"&gt;=5")/Table4[[#This Row],[Count]]</f>
        <v>0.5</v>
      </c>
      <c r="E8" s="1">
        <f>COUNTIFS(Table2[Sub-Sector],Table4[[#This Row],[Sub-Sector]],Table2[1M Return vs Nifty],"&gt;=5")/Table4[[#This Row],[Count]]</f>
        <v>1</v>
      </c>
      <c r="F8" s="1">
        <f>COUNTIFS(Table2[Sub-Sector],Table4[[#This Row],[Sub-Sector]],Table2[6M Return vs Nifty],"&gt;=10")/Table4[[#This Row],[Count]]</f>
        <v>1</v>
      </c>
      <c r="G8" s="1">
        <f>COUNTIFS(Table2[Sub-Sector],Table4[[#This Row],[Sub-Sector]],Table2[1Y Return vs Nifty],"&gt;=10")/Table4[[#This Row],[Count]]</f>
        <v>1</v>
      </c>
      <c r="H8" s="1">
        <f>COUNTIFS(Table2[Sub-Sector],Table4[[#This Row],[Sub-Sector]],Table2[RSI Exponential â€“ 14D],"&gt;=50")/Table4[[#This Row],[Count]]</f>
        <v>1</v>
      </c>
      <c r="I8" s="1">
        <f>COUNTIFS(Table2[Sub-Sector],Table4[[#This Row],[Sub-Sector]],Table2[Relative Volume],"&gt;=2")/Table4[[#This Row],[Count]]</f>
        <v>0.5</v>
      </c>
      <c r="J8" s="1">
        <f>COUNTIFS(Table2[Sub-Sector],Table4[[#This Row],[Sub-Sector]],Table2[% Away From Day Low],"&gt;=0.05")/Table4[[#This Row],[Count]]</f>
        <v>0</v>
      </c>
      <c r="K8" s="1">
        <f>COUNTIFS(Table2[Sub-Sector],Table4[[#This Row],[Sub-Sector]],Table2[% Away From Day High],"&lt;=0.05")/Table4[[#This Row],[Count]]</f>
        <v>0.5</v>
      </c>
      <c r="L8" s="1">
        <f>COUNTIFS(Table2[Sub-Sector],Table4[[#This Row],[Sub-Sector]],Table2[% Away From Current Week Low],"&gt;=0.05")/Table4[[#This Row],[Count]]</f>
        <v>0</v>
      </c>
      <c r="M8" s="1">
        <f>COUNTIFS(Table2[Sub-Sector],Table4[[#This Row],[Sub-Sector]],Table2[% Away From Current Week High],"&lt;=0.05")/Table4[[#This Row],[Count]]</f>
        <v>0.5</v>
      </c>
      <c r="N8" s="1">
        <f>COUNTIFS(Table2[Sub-Sector],Table4[[#This Row],[Sub-Sector]],Table2[% Away From Current Month Low],"&gt;=0.05")/Table4[[#This Row],[Count]]</f>
        <v>1</v>
      </c>
      <c r="O8" s="1">
        <f>COUNTIFS(Table2[Sub-Sector],Table4[[#This Row],[Sub-Sector]],Table2[% Away From Current Month High],"&lt;=0.05")/Table4[[#This Row],[Count]]</f>
        <v>0</v>
      </c>
      <c r="P8" s="1">
        <f>COUNTIFS(Table2[Sub-Sector],Table4[[#This Row],[Sub-Sector]],Table2[% Away From 52W High],"&lt;=10")/Table4[[#This Row],[Count]]</f>
        <v>0.5</v>
      </c>
      <c r="Q8" s="1">
        <f>COUNTIFS(Table2[Sub-Sector],Table4[[#This Row],[Sub-Sector]],Table2[% Away From 52W Low],"&gt;=10")/Table4[[#This Row],[Count]]</f>
        <v>1</v>
      </c>
      <c r="R8" s="1">
        <f>COUNTIFS(Table2[Sub-Sector],Table4[[#This Row],[Sub-Sector]],Table2[% Price above 20 EMA],"&gt;=0")/Table4[[#This Row],[Count]]</f>
        <v>1</v>
      </c>
      <c r="S8" s="1">
        <f>COUNTIFS(Table2[Sub-Sector],Table4[[#This Row],[Sub-Sector]],Table2[% Price above 50 EMA],"&gt;=0")/Table4[[#This Row],[Count]]</f>
        <v>1</v>
      </c>
      <c r="T8" s="1">
        <f>COUNTIFS(Table2[Sub-Sector],Table4[[#This Row],[Sub-Sector]],Table2[% Price above 200 EMA],"&gt;=0")/Table4[[#This Row],[Count]]</f>
        <v>1</v>
      </c>
      <c r="U8" s="1">
        <f>COUNTIFS(Table2[Sub-Sector],Table4[[#This Row],[Sub-Sector]],Table2[Rate of Change - Zone],"Positive")/Table4[[#This Row],[Count]]</f>
        <v>1</v>
      </c>
      <c r="V8" s="1">
        <f>COUNTIFS(Table2[Sub-Sector],Table4[[#This Row],[Sub-Sector]],Table2[Sharpe Ratio],"&gt;=0.10")/Table4[[#This Row],[Count]]</f>
        <v>1</v>
      </c>
    </row>
    <row r="9" spans="1:22" x14ac:dyDescent="0.3">
      <c r="A9" t="s">
        <v>715</v>
      </c>
      <c r="B9">
        <f>COUNTIFS(Table2[Sub-Sector],Table4[[#This Row],[Sub-Sector]])</f>
        <v>2</v>
      </c>
      <c r="C9" s="1">
        <f>COUNTIFS(Table2[Sub-Sector],Table4[[#This Row],[Sub-Sector]],Table2[Uptrend],"Uptrend")/Table4[[#This Row],[Count]]</f>
        <v>0.5</v>
      </c>
      <c r="D9" s="1">
        <f>COUNTIFS(Table2[Sub-Sector],Table4[[#This Row],[Sub-Sector]],Table2[1W Return vs Nifty],"&gt;=5")/Table4[[#This Row],[Count]]</f>
        <v>1</v>
      </c>
      <c r="E9" s="1">
        <f>COUNTIFS(Table2[Sub-Sector],Table4[[#This Row],[Sub-Sector]],Table2[1M Return vs Nifty],"&gt;=5")/Table4[[#This Row],[Count]]</f>
        <v>0.5</v>
      </c>
      <c r="F9" s="1">
        <f>COUNTIFS(Table2[Sub-Sector],Table4[[#This Row],[Sub-Sector]],Table2[6M Return vs Nifty],"&gt;=10")/Table4[[#This Row],[Count]]</f>
        <v>0</v>
      </c>
      <c r="G9" s="1">
        <f>COUNTIFS(Table2[Sub-Sector],Table4[[#This Row],[Sub-Sector]],Table2[1Y Return vs Nifty],"&gt;=10")/Table4[[#This Row],[Count]]</f>
        <v>0</v>
      </c>
      <c r="H9" s="1">
        <f>COUNTIFS(Table2[Sub-Sector],Table4[[#This Row],[Sub-Sector]],Table2[RSI Exponential â€“ 14D],"&gt;=50")/Table4[[#This Row],[Count]]</f>
        <v>1</v>
      </c>
      <c r="I9" s="1">
        <f>COUNTIFS(Table2[Sub-Sector],Table4[[#This Row],[Sub-Sector]],Table2[Relative Volume],"&gt;=2")/Table4[[#This Row],[Count]]</f>
        <v>0.5</v>
      </c>
      <c r="J9" s="1">
        <f>COUNTIFS(Table2[Sub-Sector],Table4[[#This Row],[Sub-Sector]],Table2[% Away From Day Low],"&gt;=0.05")/Table4[[#This Row],[Count]]</f>
        <v>0</v>
      </c>
      <c r="K9" s="1">
        <f>COUNTIFS(Table2[Sub-Sector],Table4[[#This Row],[Sub-Sector]],Table2[% Away From Day High],"&lt;=0.05")/Table4[[#This Row],[Count]]</f>
        <v>1</v>
      </c>
      <c r="L9" s="1">
        <f>COUNTIFS(Table2[Sub-Sector],Table4[[#This Row],[Sub-Sector]],Table2[% Away From Current Week Low],"&gt;=0.05")/Table4[[#This Row],[Count]]</f>
        <v>0.5</v>
      </c>
      <c r="M9" s="1">
        <f>COUNTIFS(Table2[Sub-Sector],Table4[[#This Row],[Sub-Sector]],Table2[% Away From Current Week High],"&lt;=0.05")/Table4[[#This Row],[Count]]</f>
        <v>1</v>
      </c>
      <c r="N9" s="1">
        <f>COUNTIFS(Table2[Sub-Sector],Table4[[#This Row],[Sub-Sector]],Table2[% Away From Current Month Low],"&gt;=0.05")/Table4[[#This Row],[Count]]</f>
        <v>1</v>
      </c>
      <c r="O9" s="1">
        <f>COUNTIFS(Table2[Sub-Sector],Table4[[#This Row],[Sub-Sector]],Table2[% Away From Current Month High],"&lt;=0.05")/Table4[[#This Row],[Count]]</f>
        <v>1</v>
      </c>
      <c r="P9" s="1">
        <f>COUNTIFS(Table2[Sub-Sector],Table4[[#This Row],[Sub-Sector]],Table2[% Away From 52W High],"&lt;=10")/Table4[[#This Row],[Count]]</f>
        <v>1</v>
      </c>
      <c r="Q9" s="1">
        <f>COUNTIFS(Table2[Sub-Sector],Table4[[#This Row],[Sub-Sector]],Table2[% Away From 52W Low],"&gt;=10")/Table4[[#This Row],[Count]]</f>
        <v>1</v>
      </c>
      <c r="R9" s="1">
        <f>COUNTIFS(Table2[Sub-Sector],Table4[[#This Row],[Sub-Sector]],Table2[% Price above 20 EMA],"&gt;=0")/Table4[[#This Row],[Count]]</f>
        <v>1</v>
      </c>
      <c r="S9" s="1">
        <f>COUNTIFS(Table2[Sub-Sector],Table4[[#This Row],[Sub-Sector]],Table2[% Price above 50 EMA],"&gt;=0")/Table4[[#This Row],[Count]]</f>
        <v>1</v>
      </c>
      <c r="T9" s="1">
        <f>COUNTIFS(Table2[Sub-Sector],Table4[[#This Row],[Sub-Sector]],Table2[% Price above 200 EMA],"&gt;=0")/Table4[[#This Row],[Count]]</f>
        <v>1</v>
      </c>
      <c r="U9" s="1">
        <f>COUNTIFS(Table2[Sub-Sector],Table4[[#This Row],[Sub-Sector]],Table2[Rate of Change - Zone],"Positive")/Table4[[#This Row],[Count]]</f>
        <v>1</v>
      </c>
      <c r="V9" s="1">
        <f>COUNTIFS(Table2[Sub-Sector],Table4[[#This Row],[Sub-Sector]],Table2[Sharpe Ratio],"&gt;=0.10")/Table4[[#This Row],[Count]]</f>
        <v>0</v>
      </c>
    </row>
    <row r="10" spans="1:22" x14ac:dyDescent="0.3">
      <c r="A10" t="s">
        <v>846</v>
      </c>
      <c r="B10">
        <f>COUNTIFS(Table2[Sub-Sector],Table4[[#This Row],[Sub-Sector]])</f>
        <v>2</v>
      </c>
      <c r="C10" s="1">
        <f>COUNTIFS(Table2[Sub-Sector],Table4[[#This Row],[Sub-Sector]],Table2[Uptrend],"Uptrend")/Table4[[#This Row],[Count]]</f>
        <v>0.5</v>
      </c>
      <c r="D10" s="1">
        <f>COUNTIFS(Table2[Sub-Sector],Table4[[#This Row],[Sub-Sector]],Table2[1W Return vs Nifty],"&gt;=5")/Table4[[#This Row],[Count]]</f>
        <v>0.5</v>
      </c>
      <c r="E10" s="1">
        <f>COUNTIFS(Table2[Sub-Sector],Table4[[#This Row],[Sub-Sector]],Table2[1M Return vs Nifty],"&gt;=5")/Table4[[#This Row],[Count]]</f>
        <v>0.5</v>
      </c>
      <c r="F10" s="1">
        <f>COUNTIFS(Table2[Sub-Sector],Table4[[#This Row],[Sub-Sector]],Table2[6M Return vs Nifty],"&gt;=10")/Table4[[#This Row],[Count]]</f>
        <v>0.5</v>
      </c>
      <c r="G10" s="1">
        <f>COUNTIFS(Table2[Sub-Sector],Table4[[#This Row],[Sub-Sector]],Table2[1Y Return vs Nifty],"&gt;=10")/Table4[[#This Row],[Count]]</f>
        <v>0.5</v>
      </c>
      <c r="H10" s="1">
        <f>COUNTIFS(Table2[Sub-Sector],Table4[[#This Row],[Sub-Sector]],Table2[RSI Exponential â€“ 14D],"&gt;=50")/Table4[[#This Row],[Count]]</f>
        <v>0</v>
      </c>
      <c r="I10" s="1">
        <f>COUNTIFS(Table2[Sub-Sector],Table4[[#This Row],[Sub-Sector]],Table2[Relative Volume],"&gt;=2")/Table4[[#This Row],[Count]]</f>
        <v>0.5</v>
      </c>
      <c r="J10" s="1">
        <f>COUNTIFS(Table2[Sub-Sector],Table4[[#This Row],[Sub-Sector]],Table2[% Away From Day Low],"&gt;=0.05")/Table4[[#This Row],[Count]]</f>
        <v>0</v>
      </c>
      <c r="K10" s="1">
        <f>COUNTIFS(Table2[Sub-Sector],Table4[[#This Row],[Sub-Sector]],Table2[% Away From Day High],"&lt;=0.05")/Table4[[#This Row],[Count]]</f>
        <v>1</v>
      </c>
      <c r="L10" s="1">
        <f>COUNTIFS(Table2[Sub-Sector],Table4[[#This Row],[Sub-Sector]],Table2[% Away From Current Week Low],"&gt;=0.05")/Table4[[#This Row],[Count]]</f>
        <v>0.5</v>
      </c>
      <c r="M10" s="1">
        <f>COUNTIFS(Table2[Sub-Sector],Table4[[#This Row],[Sub-Sector]],Table2[% Away From Current Week High],"&lt;=0.05")/Table4[[#This Row],[Count]]</f>
        <v>1</v>
      </c>
      <c r="N10" s="1">
        <f>COUNTIFS(Table2[Sub-Sector],Table4[[#This Row],[Sub-Sector]],Table2[% Away From Current Month Low],"&gt;=0.05")/Table4[[#This Row],[Count]]</f>
        <v>1</v>
      </c>
      <c r="O10" s="1">
        <f>COUNTIFS(Table2[Sub-Sector],Table4[[#This Row],[Sub-Sector]],Table2[% Away From Current Month High],"&lt;=0.05")/Table4[[#This Row],[Count]]</f>
        <v>1</v>
      </c>
      <c r="P10" s="1">
        <f>COUNTIFS(Table2[Sub-Sector],Table4[[#This Row],[Sub-Sector]],Table2[% Away From 52W High],"&lt;=10")/Table4[[#This Row],[Count]]</f>
        <v>0.5</v>
      </c>
      <c r="Q10" s="1">
        <f>COUNTIFS(Table2[Sub-Sector],Table4[[#This Row],[Sub-Sector]],Table2[% Away From 52W Low],"&gt;=10")/Table4[[#This Row],[Count]]</f>
        <v>1</v>
      </c>
      <c r="R10" s="1">
        <f>COUNTIFS(Table2[Sub-Sector],Table4[[#This Row],[Sub-Sector]],Table2[% Price above 20 EMA],"&gt;=0")/Table4[[#This Row],[Count]]</f>
        <v>1</v>
      </c>
      <c r="S10" s="1">
        <f>COUNTIFS(Table2[Sub-Sector],Table4[[#This Row],[Sub-Sector]],Table2[% Price above 50 EMA],"&gt;=0")/Table4[[#This Row],[Count]]</f>
        <v>1</v>
      </c>
      <c r="T10" s="1">
        <f>COUNTIFS(Table2[Sub-Sector],Table4[[#This Row],[Sub-Sector]],Table2[% Price above 200 EMA],"&gt;=0")/Table4[[#This Row],[Count]]</f>
        <v>1</v>
      </c>
      <c r="U10" s="1">
        <f>COUNTIFS(Table2[Sub-Sector],Table4[[#This Row],[Sub-Sector]],Table2[Rate of Change - Zone],"Positive")/Table4[[#This Row],[Count]]</f>
        <v>1</v>
      </c>
      <c r="V10" s="1">
        <f>COUNTIFS(Table2[Sub-Sector],Table4[[#This Row],[Sub-Sector]],Table2[Sharpe Ratio],"&gt;=0.10")/Table4[[#This Row],[Count]]</f>
        <v>0</v>
      </c>
    </row>
    <row r="11" spans="1:22" x14ac:dyDescent="0.3">
      <c r="A11" t="s">
        <v>1073</v>
      </c>
      <c r="B11">
        <f>COUNTIFS(Table2[Sub-Sector],Table4[[#This Row],[Sub-Sector]])</f>
        <v>2</v>
      </c>
      <c r="C11" s="1">
        <f>COUNTIFS(Table2[Sub-Sector],Table4[[#This Row],[Sub-Sector]],Table2[Uptrend],"Uptrend")/Table4[[#This Row],[Count]]</f>
        <v>0.5</v>
      </c>
      <c r="D11" s="1">
        <f>COUNTIFS(Table2[Sub-Sector],Table4[[#This Row],[Sub-Sector]],Table2[1W Return vs Nifty],"&gt;=5")/Table4[[#This Row],[Count]]</f>
        <v>0.5</v>
      </c>
      <c r="E11" s="1">
        <f>COUNTIFS(Table2[Sub-Sector],Table4[[#This Row],[Sub-Sector]],Table2[1M Return vs Nifty],"&gt;=5")/Table4[[#This Row],[Count]]</f>
        <v>0.5</v>
      </c>
      <c r="F11" s="1">
        <f>COUNTIFS(Table2[Sub-Sector],Table4[[#This Row],[Sub-Sector]],Table2[6M Return vs Nifty],"&gt;=10")/Table4[[#This Row],[Count]]</f>
        <v>0.5</v>
      </c>
      <c r="G11" s="1">
        <f>COUNTIFS(Table2[Sub-Sector],Table4[[#This Row],[Sub-Sector]],Table2[1Y Return vs Nifty],"&gt;=10")/Table4[[#This Row],[Count]]</f>
        <v>0.5</v>
      </c>
      <c r="H11" s="1">
        <f>COUNTIFS(Table2[Sub-Sector],Table4[[#This Row],[Sub-Sector]],Table2[RSI Exponential â€“ 14D],"&gt;=50")/Table4[[#This Row],[Count]]</f>
        <v>0</v>
      </c>
      <c r="I11" s="1">
        <f>COUNTIFS(Table2[Sub-Sector],Table4[[#This Row],[Sub-Sector]],Table2[Relative Volume],"&gt;=2")/Table4[[#This Row],[Count]]</f>
        <v>0.5</v>
      </c>
      <c r="J11" s="1">
        <f>COUNTIFS(Table2[Sub-Sector],Table4[[#This Row],[Sub-Sector]],Table2[% Away From Day Low],"&gt;=0.05")/Table4[[#This Row],[Count]]</f>
        <v>0.5</v>
      </c>
      <c r="K11" s="1">
        <f>COUNTIFS(Table2[Sub-Sector],Table4[[#This Row],[Sub-Sector]],Table2[% Away From Day High],"&lt;=0.05")/Table4[[#This Row],[Count]]</f>
        <v>1</v>
      </c>
      <c r="L11" s="1">
        <f>COUNTIFS(Table2[Sub-Sector],Table4[[#This Row],[Sub-Sector]],Table2[% Away From Current Week Low],"&gt;=0.05")/Table4[[#This Row],[Count]]</f>
        <v>0.5</v>
      </c>
      <c r="M11" s="1">
        <f>COUNTIFS(Table2[Sub-Sector],Table4[[#This Row],[Sub-Sector]],Table2[% Away From Current Week High],"&lt;=0.05")/Table4[[#This Row],[Count]]</f>
        <v>1</v>
      </c>
      <c r="N11" s="1">
        <f>COUNTIFS(Table2[Sub-Sector],Table4[[#This Row],[Sub-Sector]],Table2[% Away From Current Month Low],"&gt;=0.05")/Table4[[#This Row],[Count]]</f>
        <v>1</v>
      </c>
      <c r="O11" s="1">
        <f>COUNTIFS(Table2[Sub-Sector],Table4[[#This Row],[Sub-Sector]],Table2[% Away From Current Month High],"&lt;=0.05")/Table4[[#This Row],[Count]]</f>
        <v>0.5</v>
      </c>
      <c r="P11" s="1">
        <f>COUNTIFS(Table2[Sub-Sector],Table4[[#This Row],[Sub-Sector]],Table2[% Away From 52W High],"&lt;=10")/Table4[[#This Row],[Count]]</f>
        <v>0.5</v>
      </c>
      <c r="Q11" s="1">
        <f>COUNTIFS(Table2[Sub-Sector],Table4[[#This Row],[Sub-Sector]],Table2[% Away From 52W Low],"&gt;=10")/Table4[[#This Row],[Count]]</f>
        <v>1</v>
      </c>
      <c r="R11" s="1">
        <f>COUNTIFS(Table2[Sub-Sector],Table4[[#This Row],[Sub-Sector]],Table2[% Price above 20 EMA],"&gt;=0")/Table4[[#This Row],[Count]]</f>
        <v>0.5</v>
      </c>
      <c r="S11" s="1">
        <f>COUNTIFS(Table2[Sub-Sector],Table4[[#This Row],[Sub-Sector]],Table2[% Price above 50 EMA],"&gt;=0")/Table4[[#This Row],[Count]]</f>
        <v>0.5</v>
      </c>
      <c r="T11" s="1">
        <f>COUNTIFS(Table2[Sub-Sector],Table4[[#This Row],[Sub-Sector]],Table2[% Price above 200 EMA],"&gt;=0")/Table4[[#This Row],[Count]]</f>
        <v>0.5</v>
      </c>
      <c r="U11" s="1">
        <f>COUNTIFS(Table2[Sub-Sector],Table4[[#This Row],[Sub-Sector]],Table2[Rate of Change - Zone],"Positive")/Table4[[#This Row],[Count]]</f>
        <v>0.5</v>
      </c>
      <c r="V11" s="1">
        <f>COUNTIFS(Table2[Sub-Sector],Table4[[#This Row],[Sub-Sector]],Table2[Sharpe Ratio],"&gt;=0.10")/Table4[[#This Row],[Count]]</f>
        <v>0</v>
      </c>
    </row>
    <row r="12" spans="1:22" x14ac:dyDescent="0.3">
      <c r="A12" t="s">
        <v>73</v>
      </c>
      <c r="B12">
        <f>COUNTIFS(Table2[Sub-Sector],Table4[[#This Row],[Sub-Sector]])</f>
        <v>5</v>
      </c>
      <c r="C12" s="1">
        <f>COUNTIFS(Table2[Sub-Sector],Table4[[#This Row],[Sub-Sector]],Table2[Uptrend],"Uptrend")/Table4[[#This Row],[Count]]</f>
        <v>0.8</v>
      </c>
      <c r="D12" s="1">
        <f>COUNTIFS(Table2[Sub-Sector],Table4[[#This Row],[Sub-Sector]],Table2[1W Return vs Nifty],"&gt;=5")/Table4[[#This Row],[Count]]</f>
        <v>0.2</v>
      </c>
      <c r="E12" s="1">
        <f>COUNTIFS(Table2[Sub-Sector],Table4[[#This Row],[Sub-Sector]],Table2[1M Return vs Nifty],"&gt;=5")/Table4[[#This Row],[Count]]</f>
        <v>0.4</v>
      </c>
      <c r="F12" s="1">
        <f>COUNTIFS(Table2[Sub-Sector],Table4[[#This Row],[Sub-Sector]],Table2[6M Return vs Nifty],"&gt;=10")/Table4[[#This Row],[Count]]</f>
        <v>0.8</v>
      </c>
      <c r="G12" s="1">
        <f>COUNTIFS(Table2[Sub-Sector],Table4[[#This Row],[Sub-Sector]],Table2[1Y Return vs Nifty],"&gt;=10")/Table4[[#This Row],[Count]]</f>
        <v>0.8</v>
      </c>
      <c r="H12" s="1">
        <f>COUNTIFS(Table2[Sub-Sector],Table4[[#This Row],[Sub-Sector]],Table2[RSI Exponential â€“ 14D],"&gt;=50")/Table4[[#This Row],[Count]]</f>
        <v>1</v>
      </c>
      <c r="I12" s="1">
        <f>COUNTIFS(Table2[Sub-Sector],Table4[[#This Row],[Sub-Sector]],Table2[Relative Volume],"&gt;=2")/Table4[[#This Row],[Count]]</f>
        <v>0.4</v>
      </c>
      <c r="J12" s="1">
        <f>COUNTIFS(Table2[Sub-Sector],Table4[[#This Row],[Sub-Sector]],Table2[% Away From Day Low],"&gt;=0.05")/Table4[[#This Row],[Count]]</f>
        <v>0</v>
      </c>
      <c r="K12" s="1">
        <f>COUNTIFS(Table2[Sub-Sector],Table4[[#This Row],[Sub-Sector]],Table2[% Away From Day High],"&lt;=0.05")/Table4[[#This Row],[Count]]</f>
        <v>1</v>
      </c>
      <c r="L12" s="1">
        <f>COUNTIFS(Table2[Sub-Sector],Table4[[#This Row],[Sub-Sector]],Table2[% Away From Current Week Low],"&gt;=0.05")/Table4[[#This Row],[Count]]</f>
        <v>0.4</v>
      </c>
      <c r="M12" s="1">
        <f>COUNTIFS(Table2[Sub-Sector],Table4[[#This Row],[Sub-Sector]],Table2[% Away From Current Week High],"&lt;=0.05")/Table4[[#This Row],[Count]]</f>
        <v>1</v>
      </c>
      <c r="N12" s="1">
        <f>COUNTIFS(Table2[Sub-Sector],Table4[[#This Row],[Sub-Sector]],Table2[% Away From Current Month Low],"&gt;=0.05")/Table4[[#This Row],[Count]]</f>
        <v>1</v>
      </c>
      <c r="O12" s="1">
        <f>COUNTIFS(Table2[Sub-Sector],Table4[[#This Row],[Sub-Sector]],Table2[% Away From Current Month High],"&lt;=0.05")/Table4[[#This Row],[Count]]</f>
        <v>0.2</v>
      </c>
      <c r="P12" s="1">
        <f>COUNTIFS(Table2[Sub-Sector],Table4[[#This Row],[Sub-Sector]],Table2[% Away From 52W High],"&lt;=10")/Table4[[#This Row],[Count]]</f>
        <v>0.6</v>
      </c>
      <c r="Q12" s="1">
        <f>COUNTIFS(Table2[Sub-Sector],Table4[[#This Row],[Sub-Sector]],Table2[% Away From 52W Low],"&gt;=10")/Table4[[#This Row],[Count]]</f>
        <v>1</v>
      </c>
      <c r="R12" s="1">
        <f>COUNTIFS(Table2[Sub-Sector],Table4[[#This Row],[Sub-Sector]],Table2[% Price above 20 EMA],"&gt;=0")/Table4[[#This Row],[Count]]</f>
        <v>1</v>
      </c>
      <c r="S12" s="1">
        <f>COUNTIFS(Table2[Sub-Sector],Table4[[#This Row],[Sub-Sector]],Table2[% Price above 50 EMA],"&gt;=0")/Table4[[#This Row],[Count]]</f>
        <v>1</v>
      </c>
      <c r="T12" s="1">
        <f>COUNTIFS(Table2[Sub-Sector],Table4[[#This Row],[Sub-Sector]],Table2[% Price above 200 EMA],"&gt;=0")/Table4[[#This Row],[Count]]</f>
        <v>0.8</v>
      </c>
      <c r="U12" s="1">
        <f>COUNTIFS(Table2[Sub-Sector],Table4[[#This Row],[Sub-Sector]],Table2[Rate of Change - Zone],"Positive")/Table4[[#This Row],[Count]]</f>
        <v>1</v>
      </c>
      <c r="V12" s="1">
        <f>COUNTIFS(Table2[Sub-Sector],Table4[[#This Row],[Sub-Sector]],Table2[Sharpe Ratio],"&gt;=0.10")/Table4[[#This Row],[Count]]</f>
        <v>0.6</v>
      </c>
    </row>
    <row r="13" spans="1:22" x14ac:dyDescent="0.3">
      <c r="A13" t="s">
        <v>417</v>
      </c>
      <c r="B13">
        <f>COUNTIFS(Table2[Sub-Sector],Table4[[#This Row],[Sub-Sector]])</f>
        <v>6</v>
      </c>
      <c r="C13" s="1">
        <f>COUNTIFS(Table2[Sub-Sector],Table4[[#This Row],[Sub-Sector]],Table2[Uptrend],"Uptrend")/Table4[[#This Row],[Count]]</f>
        <v>0.5</v>
      </c>
      <c r="D13" s="1">
        <f>COUNTIFS(Table2[Sub-Sector],Table4[[#This Row],[Sub-Sector]],Table2[1W Return vs Nifty],"&gt;=5")/Table4[[#This Row],[Count]]</f>
        <v>0</v>
      </c>
      <c r="E13" s="1">
        <f>COUNTIFS(Table2[Sub-Sector],Table4[[#This Row],[Sub-Sector]],Table2[1M Return vs Nifty],"&gt;=5")/Table4[[#This Row],[Count]]</f>
        <v>0.33333333333333331</v>
      </c>
      <c r="F13" s="1">
        <f>COUNTIFS(Table2[Sub-Sector],Table4[[#This Row],[Sub-Sector]],Table2[6M Return vs Nifty],"&gt;=10")/Table4[[#This Row],[Count]]</f>
        <v>0.33333333333333331</v>
      </c>
      <c r="G13" s="1">
        <f>COUNTIFS(Table2[Sub-Sector],Table4[[#This Row],[Sub-Sector]],Table2[1Y Return vs Nifty],"&gt;=10")/Table4[[#This Row],[Count]]</f>
        <v>0.33333333333333331</v>
      </c>
      <c r="H13" s="1">
        <f>COUNTIFS(Table2[Sub-Sector],Table4[[#This Row],[Sub-Sector]],Table2[RSI Exponential â€“ 14D],"&gt;=50")/Table4[[#This Row],[Count]]</f>
        <v>0.33333333333333331</v>
      </c>
      <c r="I13" s="1">
        <f>COUNTIFS(Table2[Sub-Sector],Table4[[#This Row],[Sub-Sector]],Table2[Relative Volume],"&gt;=2")/Table4[[#This Row],[Count]]</f>
        <v>0.33333333333333331</v>
      </c>
      <c r="J13" s="1">
        <f>COUNTIFS(Table2[Sub-Sector],Table4[[#This Row],[Sub-Sector]],Table2[% Away From Day Low],"&gt;=0.05")/Table4[[#This Row],[Count]]</f>
        <v>0.16666666666666666</v>
      </c>
      <c r="K13" s="1">
        <f>COUNTIFS(Table2[Sub-Sector],Table4[[#This Row],[Sub-Sector]],Table2[% Away From Day High],"&lt;=0.05")/Table4[[#This Row],[Count]]</f>
        <v>1</v>
      </c>
      <c r="L13" s="1">
        <f>COUNTIFS(Table2[Sub-Sector],Table4[[#This Row],[Sub-Sector]],Table2[% Away From Current Week Low],"&gt;=0.05")/Table4[[#This Row],[Count]]</f>
        <v>0.16666666666666666</v>
      </c>
      <c r="M13" s="1">
        <f>COUNTIFS(Table2[Sub-Sector],Table4[[#This Row],[Sub-Sector]],Table2[% Away From Current Week High],"&lt;=0.05")/Table4[[#This Row],[Count]]</f>
        <v>1</v>
      </c>
      <c r="N13" s="1">
        <f>COUNTIFS(Table2[Sub-Sector],Table4[[#This Row],[Sub-Sector]],Table2[% Away From Current Month Low],"&gt;=0.05")/Table4[[#This Row],[Count]]</f>
        <v>1</v>
      </c>
      <c r="O13" s="1">
        <f>COUNTIFS(Table2[Sub-Sector],Table4[[#This Row],[Sub-Sector]],Table2[% Away From Current Month High],"&lt;=0.05")/Table4[[#This Row],[Count]]</f>
        <v>0.33333333333333331</v>
      </c>
      <c r="P13" s="1">
        <f>COUNTIFS(Table2[Sub-Sector],Table4[[#This Row],[Sub-Sector]],Table2[% Away From 52W High],"&lt;=10")/Table4[[#This Row],[Count]]</f>
        <v>0.33333333333333331</v>
      </c>
      <c r="Q13" s="1">
        <f>COUNTIFS(Table2[Sub-Sector],Table4[[#This Row],[Sub-Sector]],Table2[% Away From 52W Low],"&gt;=10")/Table4[[#This Row],[Count]]</f>
        <v>1</v>
      </c>
      <c r="R13" s="1">
        <f>COUNTIFS(Table2[Sub-Sector],Table4[[#This Row],[Sub-Sector]],Table2[% Price above 20 EMA],"&gt;=0")/Table4[[#This Row],[Count]]</f>
        <v>0.83333333333333337</v>
      </c>
      <c r="S13" s="1">
        <f>COUNTIFS(Table2[Sub-Sector],Table4[[#This Row],[Sub-Sector]],Table2[% Price above 50 EMA],"&gt;=0")/Table4[[#This Row],[Count]]</f>
        <v>0.83333333333333337</v>
      </c>
      <c r="T13" s="1">
        <f>COUNTIFS(Table2[Sub-Sector],Table4[[#This Row],[Sub-Sector]],Table2[% Price above 200 EMA],"&gt;=0")/Table4[[#This Row],[Count]]</f>
        <v>0.66666666666666663</v>
      </c>
      <c r="U13" s="1">
        <f>COUNTIFS(Table2[Sub-Sector],Table4[[#This Row],[Sub-Sector]],Table2[Rate of Change - Zone],"Positive")/Table4[[#This Row],[Count]]</f>
        <v>1</v>
      </c>
      <c r="V13" s="1">
        <f>COUNTIFS(Table2[Sub-Sector],Table4[[#This Row],[Sub-Sector]],Table2[Sharpe Ratio],"&gt;=0.10")/Table4[[#This Row],[Count]]</f>
        <v>0.16666666666666666</v>
      </c>
    </row>
    <row r="14" spans="1:22" x14ac:dyDescent="0.3">
      <c r="A14" t="s">
        <v>363</v>
      </c>
      <c r="B14">
        <f>COUNTIFS(Table2[Sub-Sector],Table4[[#This Row],[Sub-Sector]])</f>
        <v>3</v>
      </c>
      <c r="C14" s="1">
        <f>COUNTIFS(Table2[Sub-Sector],Table4[[#This Row],[Sub-Sector]],Table2[Uptrend],"Uptrend")/Table4[[#This Row],[Count]]</f>
        <v>1</v>
      </c>
      <c r="D14" s="1">
        <f>COUNTIFS(Table2[Sub-Sector],Table4[[#This Row],[Sub-Sector]],Table2[1W Return vs Nifty],"&gt;=5")/Table4[[#This Row],[Count]]</f>
        <v>0.33333333333333331</v>
      </c>
      <c r="E14" s="1">
        <f>COUNTIFS(Table2[Sub-Sector],Table4[[#This Row],[Sub-Sector]],Table2[1M Return vs Nifty],"&gt;=5")/Table4[[#This Row],[Count]]</f>
        <v>0.66666666666666663</v>
      </c>
      <c r="F14" s="1">
        <f>COUNTIFS(Table2[Sub-Sector],Table4[[#This Row],[Sub-Sector]],Table2[6M Return vs Nifty],"&gt;=10")/Table4[[#This Row],[Count]]</f>
        <v>1</v>
      </c>
      <c r="G14" s="1">
        <f>COUNTIFS(Table2[Sub-Sector],Table4[[#This Row],[Sub-Sector]],Table2[1Y Return vs Nifty],"&gt;=10")/Table4[[#This Row],[Count]]</f>
        <v>1</v>
      </c>
      <c r="H14" s="1">
        <f>COUNTIFS(Table2[Sub-Sector],Table4[[#This Row],[Sub-Sector]],Table2[RSI Exponential â€“ 14D],"&gt;=50")/Table4[[#This Row],[Count]]</f>
        <v>1</v>
      </c>
      <c r="I14" s="1">
        <f>COUNTIFS(Table2[Sub-Sector],Table4[[#This Row],[Sub-Sector]],Table2[Relative Volume],"&gt;=2")/Table4[[#This Row],[Count]]</f>
        <v>0.33333333333333331</v>
      </c>
      <c r="J14" s="1">
        <f>COUNTIFS(Table2[Sub-Sector],Table4[[#This Row],[Sub-Sector]],Table2[% Away From Day Low],"&gt;=0.05")/Table4[[#This Row],[Count]]</f>
        <v>0.33333333333333331</v>
      </c>
      <c r="K14" s="1">
        <f>COUNTIFS(Table2[Sub-Sector],Table4[[#This Row],[Sub-Sector]],Table2[% Away From Day High],"&lt;=0.05")/Table4[[#This Row],[Count]]</f>
        <v>0.66666666666666663</v>
      </c>
      <c r="L14" s="1">
        <f>COUNTIFS(Table2[Sub-Sector],Table4[[#This Row],[Sub-Sector]],Table2[% Away From Current Week Low],"&gt;=0.05")/Table4[[#This Row],[Count]]</f>
        <v>0.33333333333333331</v>
      </c>
      <c r="M14" s="1">
        <f>COUNTIFS(Table2[Sub-Sector],Table4[[#This Row],[Sub-Sector]],Table2[% Away From Current Week High],"&lt;=0.05")/Table4[[#This Row],[Count]]</f>
        <v>0.66666666666666663</v>
      </c>
      <c r="N14" s="1">
        <f>COUNTIFS(Table2[Sub-Sector],Table4[[#This Row],[Sub-Sector]],Table2[% Away From Current Month Low],"&gt;=0.05")/Table4[[#This Row],[Count]]</f>
        <v>1</v>
      </c>
      <c r="O14" s="1">
        <f>COUNTIFS(Table2[Sub-Sector],Table4[[#This Row],[Sub-Sector]],Table2[% Away From Current Month High],"&lt;=0.05")/Table4[[#This Row],[Count]]</f>
        <v>0</v>
      </c>
      <c r="P14" s="1">
        <f>COUNTIFS(Table2[Sub-Sector],Table4[[#This Row],[Sub-Sector]],Table2[% Away From 52W High],"&lt;=10")/Table4[[#This Row],[Count]]</f>
        <v>0.66666666666666663</v>
      </c>
      <c r="Q14" s="1">
        <f>COUNTIFS(Table2[Sub-Sector],Table4[[#This Row],[Sub-Sector]],Table2[% Away From 52W Low],"&gt;=10")/Table4[[#This Row],[Count]]</f>
        <v>1</v>
      </c>
      <c r="R14" s="1">
        <f>COUNTIFS(Table2[Sub-Sector],Table4[[#This Row],[Sub-Sector]],Table2[% Price above 20 EMA],"&gt;=0")/Table4[[#This Row],[Count]]</f>
        <v>1</v>
      </c>
      <c r="S14" s="1">
        <f>COUNTIFS(Table2[Sub-Sector],Table4[[#This Row],[Sub-Sector]],Table2[% Price above 50 EMA],"&gt;=0")/Table4[[#This Row],[Count]]</f>
        <v>1</v>
      </c>
      <c r="T14" s="1">
        <f>COUNTIFS(Table2[Sub-Sector],Table4[[#This Row],[Sub-Sector]],Table2[% Price above 200 EMA],"&gt;=0")/Table4[[#This Row],[Count]]</f>
        <v>1</v>
      </c>
      <c r="U14" s="1">
        <f>COUNTIFS(Table2[Sub-Sector],Table4[[#This Row],[Sub-Sector]],Table2[Rate of Change - Zone],"Positive")/Table4[[#This Row],[Count]]</f>
        <v>1</v>
      </c>
      <c r="V14" s="1">
        <f>COUNTIFS(Table2[Sub-Sector],Table4[[#This Row],[Sub-Sector]],Table2[Sharpe Ratio],"&gt;=0.10")/Table4[[#This Row],[Count]]</f>
        <v>1</v>
      </c>
    </row>
    <row r="15" spans="1:22" x14ac:dyDescent="0.3">
      <c r="A15" t="s">
        <v>912</v>
      </c>
      <c r="B15">
        <f>COUNTIFS(Table2[Sub-Sector],Table4[[#This Row],[Sub-Sector]])</f>
        <v>3</v>
      </c>
      <c r="C15" s="1">
        <f>COUNTIFS(Table2[Sub-Sector],Table4[[#This Row],[Sub-Sector]],Table2[Uptrend],"Uptrend")/Table4[[#This Row],[Count]]</f>
        <v>0.66666666666666663</v>
      </c>
      <c r="D15" s="1">
        <f>COUNTIFS(Table2[Sub-Sector],Table4[[#This Row],[Sub-Sector]],Table2[1W Return vs Nifty],"&gt;=5")/Table4[[#This Row],[Count]]</f>
        <v>0.33333333333333331</v>
      </c>
      <c r="E15" s="1">
        <f>COUNTIFS(Table2[Sub-Sector],Table4[[#This Row],[Sub-Sector]],Table2[1M Return vs Nifty],"&gt;=5")/Table4[[#This Row],[Count]]</f>
        <v>0.33333333333333331</v>
      </c>
      <c r="F15" s="1">
        <f>COUNTIFS(Table2[Sub-Sector],Table4[[#This Row],[Sub-Sector]],Table2[6M Return vs Nifty],"&gt;=10")/Table4[[#This Row],[Count]]</f>
        <v>0.33333333333333331</v>
      </c>
      <c r="G15" s="1">
        <f>COUNTIFS(Table2[Sub-Sector],Table4[[#This Row],[Sub-Sector]],Table2[1Y Return vs Nifty],"&gt;=10")/Table4[[#This Row],[Count]]</f>
        <v>0.33333333333333331</v>
      </c>
      <c r="H15" s="1">
        <f>COUNTIFS(Table2[Sub-Sector],Table4[[#This Row],[Sub-Sector]],Table2[RSI Exponential â€“ 14D],"&gt;=50")/Table4[[#This Row],[Count]]</f>
        <v>0.66666666666666663</v>
      </c>
      <c r="I15" s="1">
        <f>COUNTIFS(Table2[Sub-Sector],Table4[[#This Row],[Sub-Sector]],Table2[Relative Volume],"&gt;=2")/Table4[[#This Row],[Count]]</f>
        <v>0.33333333333333331</v>
      </c>
      <c r="J15" s="1">
        <f>COUNTIFS(Table2[Sub-Sector],Table4[[#This Row],[Sub-Sector]],Table2[% Away From Day Low],"&gt;=0.05")/Table4[[#This Row],[Count]]</f>
        <v>0</v>
      </c>
      <c r="K15" s="1">
        <f>COUNTIFS(Table2[Sub-Sector],Table4[[#This Row],[Sub-Sector]],Table2[% Away From Day High],"&lt;=0.05")/Table4[[#This Row],[Count]]</f>
        <v>1</v>
      </c>
      <c r="L15" s="1">
        <f>COUNTIFS(Table2[Sub-Sector],Table4[[#This Row],[Sub-Sector]],Table2[% Away From Current Week Low],"&gt;=0.05")/Table4[[#This Row],[Count]]</f>
        <v>0.33333333333333331</v>
      </c>
      <c r="M15" s="1">
        <f>COUNTIFS(Table2[Sub-Sector],Table4[[#This Row],[Sub-Sector]],Table2[% Away From Current Week High],"&lt;=0.05")/Table4[[#This Row],[Count]]</f>
        <v>1</v>
      </c>
      <c r="N15" s="1">
        <f>COUNTIFS(Table2[Sub-Sector],Table4[[#This Row],[Sub-Sector]],Table2[% Away From Current Month Low],"&gt;=0.05")/Table4[[#This Row],[Count]]</f>
        <v>1</v>
      </c>
      <c r="O15" s="1">
        <f>COUNTIFS(Table2[Sub-Sector],Table4[[#This Row],[Sub-Sector]],Table2[% Away From Current Month High],"&lt;=0.05")/Table4[[#This Row],[Count]]</f>
        <v>0.66666666666666663</v>
      </c>
      <c r="P15" s="1">
        <f>COUNTIFS(Table2[Sub-Sector],Table4[[#This Row],[Sub-Sector]],Table2[% Away From 52W High],"&lt;=10")/Table4[[#This Row],[Count]]</f>
        <v>0.33333333333333331</v>
      </c>
      <c r="Q15" s="1">
        <f>COUNTIFS(Table2[Sub-Sector],Table4[[#This Row],[Sub-Sector]],Table2[% Away From 52W Low],"&gt;=10")/Table4[[#This Row],[Count]]</f>
        <v>1</v>
      </c>
      <c r="R15" s="1">
        <f>COUNTIFS(Table2[Sub-Sector],Table4[[#This Row],[Sub-Sector]],Table2[% Price above 20 EMA],"&gt;=0")/Table4[[#This Row],[Count]]</f>
        <v>1</v>
      </c>
      <c r="S15" s="1">
        <f>COUNTIFS(Table2[Sub-Sector],Table4[[#This Row],[Sub-Sector]],Table2[% Price above 50 EMA],"&gt;=0")/Table4[[#This Row],[Count]]</f>
        <v>1</v>
      </c>
      <c r="T15" s="1">
        <f>COUNTIFS(Table2[Sub-Sector],Table4[[#This Row],[Sub-Sector]],Table2[% Price above 200 EMA],"&gt;=0")/Table4[[#This Row],[Count]]</f>
        <v>0.66666666666666663</v>
      </c>
      <c r="U15" s="1">
        <f>COUNTIFS(Table2[Sub-Sector],Table4[[#This Row],[Sub-Sector]],Table2[Rate of Change - Zone],"Positive")/Table4[[#This Row],[Count]]</f>
        <v>1</v>
      </c>
      <c r="V15" s="1">
        <f>COUNTIFS(Table2[Sub-Sector],Table4[[#This Row],[Sub-Sector]],Table2[Sharpe Ratio],"&gt;=0.10")/Table4[[#This Row],[Count]]</f>
        <v>0</v>
      </c>
    </row>
    <row r="16" spans="1:22" x14ac:dyDescent="0.3">
      <c r="A16" t="s">
        <v>649</v>
      </c>
      <c r="B16">
        <f>COUNTIFS(Table2[Sub-Sector],Table4[[#This Row],[Sub-Sector]])</f>
        <v>3</v>
      </c>
      <c r="C16" s="1">
        <f>COUNTIFS(Table2[Sub-Sector],Table4[[#This Row],[Sub-Sector]],Table2[Uptrend],"Uptrend")/Table4[[#This Row],[Count]]</f>
        <v>0.66666666666666663</v>
      </c>
      <c r="D16" s="1">
        <f>COUNTIFS(Table2[Sub-Sector],Table4[[#This Row],[Sub-Sector]],Table2[1W Return vs Nifty],"&gt;=5")/Table4[[#This Row],[Count]]</f>
        <v>0.33333333333333331</v>
      </c>
      <c r="E16" s="1">
        <f>COUNTIFS(Table2[Sub-Sector],Table4[[#This Row],[Sub-Sector]],Table2[1M Return vs Nifty],"&gt;=5")/Table4[[#This Row],[Count]]</f>
        <v>0.66666666666666663</v>
      </c>
      <c r="F16" s="1">
        <f>COUNTIFS(Table2[Sub-Sector],Table4[[#This Row],[Sub-Sector]],Table2[6M Return vs Nifty],"&gt;=10")/Table4[[#This Row],[Count]]</f>
        <v>0.66666666666666663</v>
      </c>
      <c r="G16" s="1">
        <f>COUNTIFS(Table2[Sub-Sector],Table4[[#This Row],[Sub-Sector]],Table2[1Y Return vs Nifty],"&gt;=10")/Table4[[#This Row],[Count]]</f>
        <v>0.66666666666666663</v>
      </c>
      <c r="H16" s="1">
        <f>COUNTIFS(Table2[Sub-Sector],Table4[[#This Row],[Sub-Sector]],Table2[RSI Exponential â€“ 14D],"&gt;=50")/Table4[[#This Row],[Count]]</f>
        <v>0.66666666666666663</v>
      </c>
      <c r="I16" s="1">
        <f>COUNTIFS(Table2[Sub-Sector],Table4[[#This Row],[Sub-Sector]],Table2[Relative Volume],"&gt;=2")/Table4[[#This Row],[Count]]</f>
        <v>0.33333333333333331</v>
      </c>
      <c r="J16" s="1">
        <f>COUNTIFS(Table2[Sub-Sector],Table4[[#This Row],[Sub-Sector]],Table2[% Away From Day Low],"&gt;=0.05")/Table4[[#This Row],[Count]]</f>
        <v>0</v>
      </c>
      <c r="K16" s="1">
        <f>COUNTIFS(Table2[Sub-Sector],Table4[[#This Row],[Sub-Sector]],Table2[% Away From Day High],"&lt;=0.05")/Table4[[#This Row],[Count]]</f>
        <v>1</v>
      </c>
      <c r="L16" s="1">
        <f>COUNTIFS(Table2[Sub-Sector],Table4[[#This Row],[Sub-Sector]],Table2[% Away From Current Week Low],"&gt;=0.05")/Table4[[#This Row],[Count]]</f>
        <v>0</v>
      </c>
      <c r="M16" s="1">
        <f>COUNTIFS(Table2[Sub-Sector],Table4[[#This Row],[Sub-Sector]],Table2[% Away From Current Week High],"&lt;=0.05")/Table4[[#This Row],[Count]]</f>
        <v>0.33333333333333331</v>
      </c>
      <c r="N16" s="1">
        <f>COUNTIFS(Table2[Sub-Sector],Table4[[#This Row],[Sub-Sector]],Table2[% Away From Current Month Low],"&gt;=0.05")/Table4[[#This Row],[Count]]</f>
        <v>1</v>
      </c>
      <c r="O16" s="1">
        <f>COUNTIFS(Table2[Sub-Sector],Table4[[#This Row],[Sub-Sector]],Table2[% Away From Current Month High],"&lt;=0.05")/Table4[[#This Row],[Count]]</f>
        <v>0.33333333333333331</v>
      </c>
      <c r="P16" s="1">
        <f>COUNTIFS(Table2[Sub-Sector],Table4[[#This Row],[Sub-Sector]],Table2[% Away From 52W High],"&lt;=10")/Table4[[#This Row],[Count]]</f>
        <v>0.66666666666666663</v>
      </c>
      <c r="Q16" s="1">
        <f>COUNTIFS(Table2[Sub-Sector],Table4[[#This Row],[Sub-Sector]],Table2[% Away From 52W Low],"&gt;=10")/Table4[[#This Row],[Count]]</f>
        <v>1</v>
      </c>
      <c r="R16" s="1">
        <f>COUNTIFS(Table2[Sub-Sector],Table4[[#This Row],[Sub-Sector]],Table2[% Price above 20 EMA],"&gt;=0")/Table4[[#This Row],[Count]]</f>
        <v>1</v>
      </c>
      <c r="S16" s="1">
        <f>COUNTIFS(Table2[Sub-Sector],Table4[[#This Row],[Sub-Sector]],Table2[% Price above 50 EMA],"&gt;=0")/Table4[[#This Row],[Count]]</f>
        <v>1</v>
      </c>
      <c r="T16" s="1">
        <f>COUNTIFS(Table2[Sub-Sector],Table4[[#This Row],[Sub-Sector]],Table2[% Price above 200 EMA],"&gt;=0")/Table4[[#This Row],[Count]]</f>
        <v>1</v>
      </c>
      <c r="U16" s="1">
        <f>COUNTIFS(Table2[Sub-Sector],Table4[[#This Row],[Sub-Sector]],Table2[Rate of Change - Zone],"Positive")/Table4[[#This Row],[Count]]</f>
        <v>1</v>
      </c>
      <c r="V16" s="1">
        <f>COUNTIFS(Table2[Sub-Sector],Table4[[#This Row],[Sub-Sector]],Table2[Sharpe Ratio],"&gt;=0.10")/Table4[[#This Row],[Count]]</f>
        <v>0.66666666666666663</v>
      </c>
    </row>
    <row r="17" spans="1:22" x14ac:dyDescent="0.3">
      <c r="A17" t="s">
        <v>1746</v>
      </c>
      <c r="B17">
        <f>COUNTIFS(Table2[Sub-Sector],Table4[[#This Row],[Sub-Sector]])</f>
        <v>3</v>
      </c>
      <c r="C17" s="1">
        <f>COUNTIFS(Table2[Sub-Sector],Table4[[#This Row],[Sub-Sector]],Table2[Uptrend],"Uptrend")/Table4[[#This Row],[Count]]</f>
        <v>0.66666666666666663</v>
      </c>
      <c r="D17" s="1">
        <f>COUNTIFS(Table2[Sub-Sector],Table4[[#This Row],[Sub-Sector]],Table2[1W Return vs Nifty],"&gt;=5")/Table4[[#This Row],[Count]]</f>
        <v>0</v>
      </c>
      <c r="E17" s="1">
        <f>COUNTIFS(Table2[Sub-Sector],Table4[[#This Row],[Sub-Sector]],Table2[1M Return vs Nifty],"&gt;=5")/Table4[[#This Row],[Count]]</f>
        <v>0</v>
      </c>
      <c r="F17" s="1">
        <f>COUNTIFS(Table2[Sub-Sector],Table4[[#This Row],[Sub-Sector]],Table2[6M Return vs Nifty],"&gt;=10")/Table4[[#This Row],[Count]]</f>
        <v>0</v>
      </c>
      <c r="G17" s="1">
        <f>COUNTIFS(Table2[Sub-Sector],Table4[[#This Row],[Sub-Sector]],Table2[1Y Return vs Nifty],"&gt;=10")/Table4[[#This Row],[Count]]</f>
        <v>0.66666666666666663</v>
      </c>
      <c r="H17" s="1">
        <f>COUNTIFS(Table2[Sub-Sector],Table4[[#This Row],[Sub-Sector]],Table2[RSI Exponential â€“ 14D],"&gt;=50")/Table4[[#This Row],[Count]]</f>
        <v>1</v>
      </c>
      <c r="I17" s="1">
        <f>COUNTIFS(Table2[Sub-Sector],Table4[[#This Row],[Sub-Sector]],Table2[Relative Volume],"&gt;=2")/Table4[[#This Row],[Count]]</f>
        <v>0.33333333333333331</v>
      </c>
      <c r="J17" s="1">
        <f>COUNTIFS(Table2[Sub-Sector],Table4[[#This Row],[Sub-Sector]],Table2[% Away From Day Low],"&gt;=0.05")/Table4[[#This Row],[Count]]</f>
        <v>0</v>
      </c>
      <c r="K17" s="1">
        <f>COUNTIFS(Table2[Sub-Sector],Table4[[#This Row],[Sub-Sector]],Table2[% Away From Day High],"&lt;=0.05")/Table4[[#This Row],[Count]]</f>
        <v>1</v>
      </c>
      <c r="L17" s="1">
        <f>COUNTIFS(Table2[Sub-Sector],Table4[[#This Row],[Sub-Sector]],Table2[% Away From Current Week Low],"&gt;=0.05")/Table4[[#This Row],[Count]]</f>
        <v>0</v>
      </c>
      <c r="M17" s="1">
        <f>COUNTIFS(Table2[Sub-Sector],Table4[[#This Row],[Sub-Sector]],Table2[% Away From Current Week High],"&lt;=0.05")/Table4[[#This Row],[Count]]</f>
        <v>1</v>
      </c>
      <c r="N17" s="1">
        <f>COUNTIFS(Table2[Sub-Sector],Table4[[#This Row],[Sub-Sector]],Table2[% Away From Current Month Low],"&gt;=0.05")/Table4[[#This Row],[Count]]</f>
        <v>1</v>
      </c>
      <c r="O17" s="1">
        <f>COUNTIFS(Table2[Sub-Sector],Table4[[#This Row],[Sub-Sector]],Table2[% Away From Current Month High],"&lt;=0.05")/Table4[[#This Row],[Count]]</f>
        <v>0.33333333333333331</v>
      </c>
      <c r="P17" s="1">
        <f>COUNTIFS(Table2[Sub-Sector],Table4[[#This Row],[Sub-Sector]],Table2[% Away From 52W High],"&lt;=10")/Table4[[#This Row],[Count]]</f>
        <v>0</v>
      </c>
      <c r="Q17" s="1">
        <f>COUNTIFS(Table2[Sub-Sector],Table4[[#This Row],[Sub-Sector]],Table2[% Away From 52W Low],"&gt;=10")/Table4[[#This Row],[Count]]</f>
        <v>1</v>
      </c>
      <c r="R17" s="1">
        <f>COUNTIFS(Table2[Sub-Sector],Table4[[#This Row],[Sub-Sector]],Table2[% Price above 20 EMA],"&gt;=0")/Table4[[#This Row],[Count]]</f>
        <v>0.66666666666666663</v>
      </c>
      <c r="S17" s="1">
        <f>COUNTIFS(Table2[Sub-Sector],Table4[[#This Row],[Sub-Sector]],Table2[% Price above 50 EMA],"&gt;=0")/Table4[[#This Row],[Count]]</f>
        <v>0.66666666666666663</v>
      </c>
      <c r="T17" s="1">
        <f>COUNTIFS(Table2[Sub-Sector],Table4[[#This Row],[Sub-Sector]],Table2[% Price above 200 EMA],"&gt;=0")/Table4[[#This Row],[Count]]</f>
        <v>0.66666666666666663</v>
      </c>
      <c r="U17" s="1">
        <f>COUNTIFS(Table2[Sub-Sector],Table4[[#This Row],[Sub-Sector]],Table2[Rate of Change - Zone],"Positive")/Table4[[#This Row],[Count]]</f>
        <v>1</v>
      </c>
      <c r="V17" s="1">
        <f>COUNTIFS(Table2[Sub-Sector],Table4[[#This Row],[Sub-Sector]],Table2[Sharpe Ratio],"&gt;=0.10")/Table4[[#This Row],[Count]]</f>
        <v>0</v>
      </c>
    </row>
    <row r="18" spans="1:22" x14ac:dyDescent="0.3">
      <c r="A18" t="s">
        <v>235</v>
      </c>
      <c r="B18">
        <f>COUNTIFS(Table2[Sub-Sector],Table4[[#This Row],[Sub-Sector]])</f>
        <v>3</v>
      </c>
      <c r="C18" s="1">
        <f>COUNTIFS(Table2[Sub-Sector],Table4[[#This Row],[Sub-Sector]],Table2[Uptrend],"Uptrend")/Table4[[#This Row],[Count]]</f>
        <v>0.33333333333333331</v>
      </c>
      <c r="D18" s="1">
        <f>COUNTIFS(Table2[Sub-Sector],Table4[[#This Row],[Sub-Sector]],Table2[1W Return vs Nifty],"&gt;=5")/Table4[[#This Row],[Count]]</f>
        <v>0.33333333333333331</v>
      </c>
      <c r="E18" s="1">
        <f>COUNTIFS(Table2[Sub-Sector],Table4[[#This Row],[Sub-Sector]],Table2[1M Return vs Nifty],"&gt;=5")/Table4[[#This Row],[Count]]</f>
        <v>0.33333333333333331</v>
      </c>
      <c r="F18" s="1">
        <f>COUNTIFS(Table2[Sub-Sector],Table4[[#This Row],[Sub-Sector]],Table2[6M Return vs Nifty],"&gt;=10")/Table4[[#This Row],[Count]]</f>
        <v>0.33333333333333331</v>
      </c>
      <c r="G18" s="1">
        <f>COUNTIFS(Table2[Sub-Sector],Table4[[#This Row],[Sub-Sector]],Table2[1Y Return vs Nifty],"&gt;=10")/Table4[[#This Row],[Count]]</f>
        <v>0.33333333333333331</v>
      </c>
      <c r="H18" s="1">
        <f>COUNTIFS(Table2[Sub-Sector],Table4[[#This Row],[Sub-Sector]],Table2[RSI Exponential â€“ 14D],"&gt;=50")/Table4[[#This Row],[Count]]</f>
        <v>0.33333333333333331</v>
      </c>
      <c r="I18" s="1">
        <f>COUNTIFS(Table2[Sub-Sector],Table4[[#This Row],[Sub-Sector]],Table2[Relative Volume],"&gt;=2")/Table4[[#This Row],[Count]]</f>
        <v>0.33333333333333331</v>
      </c>
      <c r="J18" s="1">
        <f>COUNTIFS(Table2[Sub-Sector],Table4[[#This Row],[Sub-Sector]],Table2[% Away From Day Low],"&gt;=0.05")/Table4[[#This Row],[Count]]</f>
        <v>0</v>
      </c>
      <c r="K18" s="1">
        <f>COUNTIFS(Table2[Sub-Sector],Table4[[#This Row],[Sub-Sector]],Table2[% Away From Day High],"&lt;=0.05")/Table4[[#This Row],[Count]]</f>
        <v>1</v>
      </c>
      <c r="L18" s="1">
        <f>COUNTIFS(Table2[Sub-Sector],Table4[[#This Row],[Sub-Sector]],Table2[% Away From Current Week Low],"&gt;=0.05")/Table4[[#This Row],[Count]]</f>
        <v>0.33333333333333331</v>
      </c>
      <c r="M18" s="1">
        <f>COUNTIFS(Table2[Sub-Sector],Table4[[#This Row],[Sub-Sector]],Table2[% Away From Current Week High],"&lt;=0.05")/Table4[[#This Row],[Count]]</f>
        <v>1</v>
      </c>
      <c r="N18" s="1">
        <f>COUNTIFS(Table2[Sub-Sector],Table4[[#This Row],[Sub-Sector]],Table2[% Away From Current Month Low],"&gt;=0.05")/Table4[[#This Row],[Count]]</f>
        <v>1</v>
      </c>
      <c r="O18" s="1">
        <f>COUNTIFS(Table2[Sub-Sector],Table4[[#This Row],[Sub-Sector]],Table2[% Away From Current Month High],"&lt;=0.05")/Table4[[#This Row],[Count]]</f>
        <v>0.66666666666666663</v>
      </c>
      <c r="P18" s="1">
        <f>COUNTIFS(Table2[Sub-Sector],Table4[[#This Row],[Sub-Sector]],Table2[% Away From 52W High],"&lt;=10")/Table4[[#This Row],[Count]]</f>
        <v>0.33333333333333331</v>
      </c>
      <c r="Q18" s="1">
        <f>COUNTIFS(Table2[Sub-Sector],Table4[[#This Row],[Sub-Sector]],Table2[% Away From 52W Low],"&gt;=10")/Table4[[#This Row],[Count]]</f>
        <v>0.66666666666666663</v>
      </c>
      <c r="R18" s="1">
        <f>COUNTIFS(Table2[Sub-Sector],Table4[[#This Row],[Sub-Sector]],Table2[% Price above 20 EMA],"&gt;=0")/Table4[[#This Row],[Count]]</f>
        <v>0.66666666666666663</v>
      </c>
      <c r="S18" s="1">
        <f>COUNTIFS(Table2[Sub-Sector],Table4[[#This Row],[Sub-Sector]],Table2[% Price above 50 EMA],"&gt;=0")/Table4[[#This Row],[Count]]</f>
        <v>0.66666666666666663</v>
      </c>
      <c r="T18" s="1">
        <f>COUNTIFS(Table2[Sub-Sector],Table4[[#This Row],[Sub-Sector]],Table2[% Price above 200 EMA],"&gt;=0")/Table4[[#This Row],[Count]]</f>
        <v>0.66666666666666663</v>
      </c>
      <c r="U18" s="1">
        <f>COUNTIFS(Table2[Sub-Sector],Table4[[#This Row],[Sub-Sector]],Table2[Rate of Change - Zone],"Positive")/Table4[[#This Row],[Count]]</f>
        <v>0.66666666666666663</v>
      </c>
      <c r="V18" s="1">
        <f>COUNTIFS(Table2[Sub-Sector],Table4[[#This Row],[Sub-Sector]],Table2[Sharpe Ratio],"&gt;=0.10")/Table4[[#This Row],[Count]]</f>
        <v>0</v>
      </c>
    </row>
    <row r="19" spans="1:22" x14ac:dyDescent="0.3">
      <c r="A19" t="s">
        <v>1453</v>
      </c>
      <c r="B19">
        <f>COUNTIFS(Table2[Sub-Sector],Table4[[#This Row],[Sub-Sector]])</f>
        <v>3</v>
      </c>
      <c r="C19" s="1">
        <f>COUNTIFS(Table2[Sub-Sector],Table4[[#This Row],[Sub-Sector]],Table2[Uptrend],"Uptrend")/Table4[[#This Row],[Count]]</f>
        <v>0.33333333333333331</v>
      </c>
      <c r="D19" s="1">
        <f>COUNTIFS(Table2[Sub-Sector],Table4[[#This Row],[Sub-Sector]],Table2[1W Return vs Nifty],"&gt;=5")/Table4[[#This Row],[Count]]</f>
        <v>0.33333333333333331</v>
      </c>
      <c r="E19" s="1">
        <f>COUNTIFS(Table2[Sub-Sector],Table4[[#This Row],[Sub-Sector]],Table2[1M Return vs Nifty],"&gt;=5")/Table4[[#This Row],[Count]]</f>
        <v>0.33333333333333331</v>
      </c>
      <c r="F19" s="1">
        <f>COUNTIFS(Table2[Sub-Sector],Table4[[#This Row],[Sub-Sector]],Table2[6M Return vs Nifty],"&gt;=10")/Table4[[#This Row],[Count]]</f>
        <v>0</v>
      </c>
      <c r="G19" s="1">
        <f>COUNTIFS(Table2[Sub-Sector],Table4[[#This Row],[Sub-Sector]],Table2[1Y Return vs Nifty],"&gt;=10")/Table4[[#This Row],[Count]]</f>
        <v>0</v>
      </c>
      <c r="H19" s="1">
        <f>COUNTIFS(Table2[Sub-Sector],Table4[[#This Row],[Sub-Sector]],Table2[RSI Exponential â€“ 14D],"&gt;=50")/Table4[[#This Row],[Count]]</f>
        <v>0.66666666666666663</v>
      </c>
      <c r="I19" s="1">
        <f>COUNTIFS(Table2[Sub-Sector],Table4[[#This Row],[Sub-Sector]],Table2[Relative Volume],"&gt;=2")/Table4[[#This Row],[Count]]</f>
        <v>0.33333333333333331</v>
      </c>
      <c r="J19" s="1">
        <f>COUNTIFS(Table2[Sub-Sector],Table4[[#This Row],[Sub-Sector]],Table2[% Away From Day Low],"&gt;=0.05")/Table4[[#This Row],[Count]]</f>
        <v>0</v>
      </c>
      <c r="K19" s="1">
        <f>COUNTIFS(Table2[Sub-Sector],Table4[[#This Row],[Sub-Sector]],Table2[% Away From Day High],"&lt;=0.05")/Table4[[#This Row],[Count]]</f>
        <v>1</v>
      </c>
      <c r="L19" s="1">
        <f>COUNTIFS(Table2[Sub-Sector],Table4[[#This Row],[Sub-Sector]],Table2[% Away From Current Week Low],"&gt;=0.05")/Table4[[#This Row],[Count]]</f>
        <v>0</v>
      </c>
      <c r="M19" s="1">
        <f>COUNTIFS(Table2[Sub-Sector],Table4[[#This Row],[Sub-Sector]],Table2[% Away From Current Week High],"&lt;=0.05")/Table4[[#This Row],[Count]]</f>
        <v>0.66666666666666663</v>
      </c>
      <c r="N19" s="1">
        <f>COUNTIFS(Table2[Sub-Sector],Table4[[#This Row],[Sub-Sector]],Table2[% Away From Current Month Low],"&gt;=0.05")/Table4[[#This Row],[Count]]</f>
        <v>1</v>
      </c>
      <c r="O19" s="1">
        <f>COUNTIFS(Table2[Sub-Sector],Table4[[#This Row],[Sub-Sector]],Table2[% Away From Current Month High],"&lt;=0.05")/Table4[[#This Row],[Count]]</f>
        <v>0.66666666666666663</v>
      </c>
      <c r="P19" s="1">
        <f>COUNTIFS(Table2[Sub-Sector],Table4[[#This Row],[Sub-Sector]],Table2[% Away From 52W High],"&lt;=10")/Table4[[#This Row],[Count]]</f>
        <v>0.33333333333333331</v>
      </c>
      <c r="Q19" s="1">
        <f>COUNTIFS(Table2[Sub-Sector],Table4[[#This Row],[Sub-Sector]],Table2[% Away From 52W Low],"&gt;=10")/Table4[[#This Row],[Count]]</f>
        <v>1</v>
      </c>
      <c r="R19" s="1">
        <f>COUNTIFS(Table2[Sub-Sector],Table4[[#This Row],[Sub-Sector]],Table2[% Price above 20 EMA],"&gt;=0")/Table4[[#This Row],[Count]]</f>
        <v>1</v>
      </c>
      <c r="S19" s="1">
        <f>COUNTIFS(Table2[Sub-Sector],Table4[[#This Row],[Sub-Sector]],Table2[% Price above 50 EMA],"&gt;=0")/Table4[[#This Row],[Count]]</f>
        <v>0.66666666666666663</v>
      </c>
      <c r="T19" s="1">
        <f>COUNTIFS(Table2[Sub-Sector],Table4[[#This Row],[Sub-Sector]],Table2[% Price above 200 EMA],"&gt;=0")/Table4[[#This Row],[Count]]</f>
        <v>0.66666666666666663</v>
      </c>
      <c r="U19" s="1">
        <f>COUNTIFS(Table2[Sub-Sector],Table4[[#This Row],[Sub-Sector]],Table2[Rate of Change - Zone],"Positive")/Table4[[#This Row],[Count]]</f>
        <v>1</v>
      </c>
      <c r="V19" s="1">
        <f>COUNTIFS(Table2[Sub-Sector],Table4[[#This Row],[Sub-Sector]],Table2[Sharpe Ratio],"&gt;=0.10")/Table4[[#This Row],[Count]]</f>
        <v>0</v>
      </c>
    </row>
    <row r="20" spans="1:22" x14ac:dyDescent="0.3">
      <c r="A20" t="s">
        <v>1596</v>
      </c>
      <c r="B20">
        <f>COUNTIFS(Table2[Sub-Sector],Table4[[#This Row],[Sub-Sector]])</f>
        <v>3</v>
      </c>
      <c r="C20" s="1">
        <f>COUNTIFS(Table2[Sub-Sector],Table4[[#This Row],[Sub-Sector]],Table2[Uptrend],"Uptrend")/Table4[[#This Row],[Count]]</f>
        <v>0.33333333333333331</v>
      </c>
      <c r="D20" s="1">
        <f>COUNTIFS(Table2[Sub-Sector],Table4[[#This Row],[Sub-Sector]],Table2[1W Return vs Nifty],"&gt;=5")/Table4[[#This Row],[Count]]</f>
        <v>0</v>
      </c>
      <c r="E20" s="1">
        <f>COUNTIFS(Table2[Sub-Sector],Table4[[#This Row],[Sub-Sector]],Table2[1M Return vs Nifty],"&gt;=5")/Table4[[#This Row],[Count]]</f>
        <v>0.66666666666666663</v>
      </c>
      <c r="F20" s="1">
        <f>COUNTIFS(Table2[Sub-Sector],Table4[[#This Row],[Sub-Sector]],Table2[6M Return vs Nifty],"&gt;=10")/Table4[[#This Row],[Count]]</f>
        <v>0</v>
      </c>
      <c r="G20" s="1">
        <f>COUNTIFS(Table2[Sub-Sector],Table4[[#This Row],[Sub-Sector]],Table2[1Y Return vs Nifty],"&gt;=10")/Table4[[#This Row],[Count]]</f>
        <v>0.33333333333333331</v>
      </c>
      <c r="H20" s="1">
        <f>COUNTIFS(Table2[Sub-Sector],Table4[[#This Row],[Sub-Sector]],Table2[RSI Exponential â€“ 14D],"&gt;=50")/Table4[[#This Row],[Count]]</f>
        <v>0</v>
      </c>
      <c r="I20" s="1">
        <f>COUNTIFS(Table2[Sub-Sector],Table4[[#This Row],[Sub-Sector]],Table2[Relative Volume],"&gt;=2")/Table4[[#This Row],[Count]]</f>
        <v>0.33333333333333331</v>
      </c>
      <c r="J20" s="1">
        <f>COUNTIFS(Table2[Sub-Sector],Table4[[#This Row],[Sub-Sector]],Table2[% Away From Day Low],"&gt;=0.05")/Table4[[#This Row],[Count]]</f>
        <v>0</v>
      </c>
      <c r="K20" s="1">
        <f>COUNTIFS(Table2[Sub-Sector],Table4[[#This Row],[Sub-Sector]],Table2[% Away From Day High],"&lt;=0.05")/Table4[[#This Row],[Count]]</f>
        <v>1</v>
      </c>
      <c r="L20" s="1">
        <f>COUNTIFS(Table2[Sub-Sector],Table4[[#This Row],[Sub-Sector]],Table2[% Away From Current Week Low],"&gt;=0.05")/Table4[[#This Row],[Count]]</f>
        <v>0.33333333333333331</v>
      </c>
      <c r="M20" s="1">
        <f>COUNTIFS(Table2[Sub-Sector],Table4[[#This Row],[Sub-Sector]],Table2[% Away From Current Week High],"&lt;=0.05")/Table4[[#This Row],[Count]]</f>
        <v>1</v>
      </c>
      <c r="N20" s="1">
        <f>COUNTIFS(Table2[Sub-Sector],Table4[[#This Row],[Sub-Sector]],Table2[% Away From Current Month Low],"&gt;=0.05")/Table4[[#This Row],[Count]]</f>
        <v>1</v>
      </c>
      <c r="O20" s="1">
        <f>COUNTIFS(Table2[Sub-Sector],Table4[[#This Row],[Sub-Sector]],Table2[% Away From Current Month High],"&lt;=0.05")/Table4[[#This Row],[Count]]</f>
        <v>0.33333333333333331</v>
      </c>
      <c r="P20" s="1">
        <f>COUNTIFS(Table2[Sub-Sector],Table4[[#This Row],[Sub-Sector]],Table2[% Away From 52W High],"&lt;=10")/Table4[[#This Row],[Count]]</f>
        <v>0</v>
      </c>
      <c r="Q20" s="1">
        <f>COUNTIFS(Table2[Sub-Sector],Table4[[#This Row],[Sub-Sector]],Table2[% Away From 52W Low],"&gt;=10")/Table4[[#This Row],[Count]]</f>
        <v>1</v>
      </c>
      <c r="R20" s="1">
        <f>COUNTIFS(Table2[Sub-Sector],Table4[[#This Row],[Sub-Sector]],Table2[% Price above 20 EMA],"&gt;=0")/Table4[[#This Row],[Count]]</f>
        <v>1</v>
      </c>
      <c r="S20" s="1">
        <f>COUNTIFS(Table2[Sub-Sector],Table4[[#This Row],[Sub-Sector]],Table2[% Price above 50 EMA],"&gt;=0")/Table4[[#This Row],[Count]]</f>
        <v>1</v>
      </c>
      <c r="T20" s="1">
        <f>COUNTIFS(Table2[Sub-Sector],Table4[[#This Row],[Sub-Sector]],Table2[% Price above 200 EMA],"&gt;=0")/Table4[[#This Row],[Count]]</f>
        <v>0.66666666666666663</v>
      </c>
      <c r="U20" s="1">
        <f>COUNTIFS(Table2[Sub-Sector],Table4[[#This Row],[Sub-Sector]],Table2[Rate of Change - Zone],"Positive")/Table4[[#This Row],[Count]]</f>
        <v>1</v>
      </c>
      <c r="V20" s="1">
        <f>COUNTIFS(Table2[Sub-Sector],Table4[[#This Row],[Sub-Sector]],Table2[Sharpe Ratio],"&gt;=0.10")/Table4[[#This Row],[Count]]</f>
        <v>0.33333333333333331</v>
      </c>
    </row>
    <row r="21" spans="1:22" x14ac:dyDescent="0.3">
      <c r="A21" t="s">
        <v>55</v>
      </c>
      <c r="B21">
        <f>COUNTIFS(Table2[Sub-Sector],Table4[[#This Row],[Sub-Sector]])</f>
        <v>3</v>
      </c>
      <c r="C21" s="1">
        <f>COUNTIFS(Table2[Sub-Sector],Table4[[#This Row],[Sub-Sector]],Table2[Uptrend],"Uptrend")/Table4[[#This Row],[Count]]</f>
        <v>0.66666666666666663</v>
      </c>
      <c r="D21" s="1">
        <f>COUNTIFS(Table2[Sub-Sector],Table4[[#This Row],[Sub-Sector]],Table2[1W Return vs Nifty],"&gt;=5")/Table4[[#This Row],[Count]]</f>
        <v>0.33333333333333331</v>
      </c>
      <c r="E21" s="1">
        <f>COUNTIFS(Table2[Sub-Sector],Table4[[#This Row],[Sub-Sector]],Table2[1M Return vs Nifty],"&gt;=5")/Table4[[#This Row],[Count]]</f>
        <v>0.33333333333333331</v>
      </c>
      <c r="F21" s="1">
        <f>COUNTIFS(Table2[Sub-Sector],Table4[[#This Row],[Sub-Sector]],Table2[6M Return vs Nifty],"&gt;=10")/Table4[[#This Row],[Count]]</f>
        <v>0.66666666666666663</v>
      </c>
      <c r="G21" s="1">
        <f>COUNTIFS(Table2[Sub-Sector],Table4[[#This Row],[Sub-Sector]],Table2[1Y Return vs Nifty],"&gt;=10")/Table4[[#This Row],[Count]]</f>
        <v>1</v>
      </c>
      <c r="H21" s="1">
        <f>COUNTIFS(Table2[Sub-Sector],Table4[[#This Row],[Sub-Sector]],Table2[RSI Exponential â€“ 14D],"&gt;=50")/Table4[[#This Row],[Count]]</f>
        <v>1</v>
      </c>
      <c r="I21" s="1">
        <f>COUNTIFS(Table2[Sub-Sector],Table4[[#This Row],[Sub-Sector]],Table2[Relative Volume],"&gt;=2")/Table4[[#This Row],[Count]]</f>
        <v>0.33333333333333331</v>
      </c>
      <c r="J21" s="1">
        <f>COUNTIFS(Table2[Sub-Sector],Table4[[#This Row],[Sub-Sector]],Table2[% Away From Day Low],"&gt;=0.05")/Table4[[#This Row],[Count]]</f>
        <v>0</v>
      </c>
      <c r="K21" s="1">
        <f>COUNTIFS(Table2[Sub-Sector],Table4[[#This Row],[Sub-Sector]],Table2[% Away From Day High],"&lt;=0.05")/Table4[[#This Row],[Count]]</f>
        <v>1</v>
      </c>
      <c r="L21" s="1">
        <f>COUNTIFS(Table2[Sub-Sector],Table4[[#This Row],[Sub-Sector]],Table2[% Away From Current Week Low],"&gt;=0.05")/Table4[[#This Row],[Count]]</f>
        <v>0</v>
      </c>
      <c r="M21" s="1">
        <f>COUNTIFS(Table2[Sub-Sector],Table4[[#This Row],[Sub-Sector]],Table2[% Away From Current Week High],"&lt;=0.05")/Table4[[#This Row],[Count]]</f>
        <v>1</v>
      </c>
      <c r="N21" s="1">
        <f>COUNTIFS(Table2[Sub-Sector],Table4[[#This Row],[Sub-Sector]],Table2[% Away From Current Month Low],"&gt;=0.05")/Table4[[#This Row],[Count]]</f>
        <v>1</v>
      </c>
      <c r="O21" s="1">
        <f>COUNTIFS(Table2[Sub-Sector],Table4[[#This Row],[Sub-Sector]],Table2[% Away From Current Month High],"&lt;=0.05")/Table4[[#This Row],[Count]]</f>
        <v>0</v>
      </c>
      <c r="P21" s="1">
        <f>COUNTIFS(Table2[Sub-Sector],Table4[[#This Row],[Sub-Sector]],Table2[% Away From 52W High],"&lt;=10")/Table4[[#This Row],[Count]]</f>
        <v>0</v>
      </c>
      <c r="Q21" s="1">
        <f>COUNTIFS(Table2[Sub-Sector],Table4[[#This Row],[Sub-Sector]],Table2[% Away From 52W Low],"&gt;=10")/Table4[[#This Row],[Count]]</f>
        <v>1</v>
      </c>
      <c r="R21" s="1">
        <f>COUNTIFS(Table2[Sub-Sector],Table4[[#This Row],[Sub-Sector]],Table2[% Price above 20 EMA],"&gt;=0")/Table4[[#This Row],[Count]]</f>
        <v>0.66666666666666663</v>
      </c>
      <c r="S21" s="1">
        <f>COUNTIFS(Table2[Sub-Sector],Table4[[#This Row],[Sub-Sector]],Table2[% Price above 50 EMA],"&gt;=0")/Table4[[#This Row],[Count]]</f>
        <v>1</v>
      </c>
      <c r="T21" s="1">
        <f>COUNTIFS(Table2[Sub-Sector],Table4[[#This Row],[Sub-Sector]],Table2[% Price above 200 EMA],"&gt;=0")/Table4[[#This Row],[Count]]</f>
        <v>1</v>
      </c>
      <c r="U21" s="1">
        <f>COUNTIFS(Table2[Sub-Sector],Table4[[#This Row],[Sub-Sector]],Table2[Rate of Change - Zone],"Positive")/Table4[[#This Row],[Count]]</f>
        <v>0.66666666666666663</v>
      </c>
      <c r="V21" s="1">
        <f>COUNTIFS(Table2[Sub-Sector],Table4[[#This Row],[Sub-Sector]],Table2[Sharpe Ratio],"&gt;=0.10")/Table4[[#This Row],[Count]]</f>
        <v>0.33333333333333331</v>
      </c>
    </row>
    <row r="22" spans="1:22" x14ac:dyDescent="0.3">
      <c r="A22" t="s">
        <v>202</v>
      </c>
      <c r="B22">
        <f>COUNTIFS(Table2[Sub-Sector],Table4[[#This Row],[Sub-Sector]])</f>
        <v>3</v>
      </c>
      <c r="C22" s="1">
        <f>COUNTIFS(Table2[Sub-Sector],Table4[[#This Row],[Sub-Sector]],Table2[Uptrend],"Uptrend")/Table4[[#This Row],[Count]]</f>
        <v>0.33333333333333331</v>
      </c>
      <c r="D22" s="1">
        <f>COUNTIFS(Table2[Sub-Sector],Table4[[#This Row],[Sub-Sector]],Table2[1W Return vs Nifty],"&gt;=5")/Table4[[#This Row],[Count]]</f>
        <v>0</v>
      </c>
      <c r="E22" s="1">
        <f>COUNTIFS(Table2[Sub-Sector],Table4[[#This Row],[Sub-Sector]],Table2[1M Return vs Nifty],"&gt;=5")/Table4[[#This Row],[Count]]</f>
        <v>0.33333333333333331</v>
      </c>
      <c r="F22" s="1">
        <f>COUNTIFS(Table2[Sub-Sector],Table4[[#This Row],[Sub-Sector]],Table2[6M Return vs Nifty],"&gt;=10")/Table4[[#This Row],[Count]]</f>
        <v>0.33333333333333331</v>
      </c>
      <c r="G22" s="1">
        <f>COUNTIFS(Table2[Sub-Sector],Table4[[#This Row],[Sub-Sector]],Table2[1Y Return vs Nifty],"&gt;=10")/Table4[[#This Row],[Count]]</f>
        <v>0.66666666666666663</v>
      </c>
      <c r="H22" s="1">
        <f>COUNTIFS(Table2[Sub-Sector],Table4[[#This Row],[Sub-Sector]],Table2[RSI Exponential â€“ 14D],"&gt;=50")/Table4[[#This Row],[Count]]</f>
        <v>0.66666666666666663</v>
      </c>
      <c r="I22" s="1">
        <f>COUNTIFS(Table2[Sub-Sector],Table4[[#This Row],[Sub-Sector]],Table2[Relative Volume],"&gt;=2")/Table4[[#This Row],[Count]]</f>
        <v>0.33333333333333331</v>
      </c>
      <c r="J22" s="1">
        <f>COUNTIFS(Table2[Sub-Sector],Table4[[#This Row],[Sub-Sector]],Table2[% Away From Day Low],"&gt;=0.05")/Table4[[#This Row],[Count]]</f>
        <v>0</v>
      </c>
      <c r="K22" s="1">
        <f>COUNTIFS(Table2[Sub-Sector],Table4[[#This Row],[Sub-Sector]],Table2[% Away From Day High],"&lt;=0.05")/Table4[[#This Row],[Count]]</f>
        <v>1</v>
      </c>
      <c r="L22" s="1">
        <f>COUNTIFS(Table2[Sub-Sector],Table4[[#This Row],[Sub-Sector]],Table2[% Away From Current Week Low],"&gt;=0.05")/Table4[[#This Row],[Count]]</f>
        <v>0</v>
      </c>
      <c r="M22" s="1">
        <f>COUNTIFS(Table2[Sub-Sector],Table4[[#This Row],[Sub-Sector]],Table2[% Away From Current Week High],"&lt;=0.05")/Table4[[#This Row],[Count]]</f>
        <v>0.66666666666666663</v>
      </c>
      <c r="N22" s="1">
        <f>COUNTIFS(Table2[Sub-Sector],Table4[[#This Row],[Sub-Sector]],Table2[% Away From Current Month Low],"&gt;=0.05")/Table4[[#This Row],[Count]]</f>
        <v>1</v>
      </c>
      <c r="O22" s="1">
        <f>COUNTIFS(Table2[Sub-Sector],Table4[[#This Row],[Sub-Sector]],Table2[% Away From Current Month High],"&lt;=0.05")/Table4[[#This Row],[Count]]</f>
        <v>0</v>
      </c>
      <c r="P22" s="1">
        <f>COUNTIFS(Table2[Sub-Sector],Table4[[#This Row],[Sub-Sector]],Table2[% Away From 52W High],"&lt;=10")/Table4[[#This Row],[Count]]</f>
        <v>0</v>
      </c>
      <c r="Q22" s="1">
        <f>COUNTIFS(Table2[Sub-Sector],Table4[[#This Row],[Sub-Sector]],Table2[% Away From 52W Low],"&gt;=10")/Table4[[#This Row],[Count]]</f>
        <v>1</v>
      </c>
      <c r="R22" s="1">
        <f>COUNTIFS(Table2[Sub-Sector],Table4[[#This Row],[Sub-Sector]],Table2[% Price above 20 EMA],"&gt;=0")/Table4[[#This Row],[Count]]</f>
        <v>0.33333333333333331</v>
      </c>
      <c r="S22" s="1">
        <f>COUNTIFS(Table2[Sub-Sector],Table4[[#This Row],[Sub-Sector]],Table2[% Price above 50 EMA],"&gt;=0")/Table4[[#This Row],[Count]]</f>
        <v>0.66666666666666663</v>
      </c>
      <c r="T22" s="1">
        <f>COUNTIFS(Table2[Sub-Sector],Table4[[#This Row],[Sub-Sector]],Table2[% Price above 200 EMA],"&gt;=0")/Table4[[#This Row],[Count]]</f>
        <v>0.66666666666666663</v>
      </c>
      <c r="U22" s="1">
        <f>COUNTIFS(Table2[Sub-Sector],Table4[[#This Row],[Sub-Sector]],Table2[Rate of Change - Zone],"Positive")/Table4[[#This Row],[Count]]</f>
        <v>1</v>
      </c>
      <c r="V22" s="1">
        <f>COUNTIFS(Table2[Sub-Sector],Table4[[#This Row],[Sub-Sector]],Table2[Sharpe Ratio],"&gt;=0.10")/Table4[[#This Row],[Count]]</f>
        <v>0.33333333333333331</v>
      </c>
    </row>
    <row r="23" spans="1:22" x14ac:dyDescent="0.3">
      <c r="A23" t="s">
        <v>621</v>
      </c>
      <c r="B23">
        <f>COUNTIFS(Table2[Sub-Sector],Table4[[#This Row],[Sub-Sector]])</f>
        <v>13</v>
      </c>
      <c r="C23" s="1">
        <f>COUNTIFS(Table2[Sub-Sector],Table4[[#This Row],[Sub-Sector]],Table2[Uptrend],"Uptrend")/Table4[[#This Row],[Count]]</f>
        <v>0.69230769230769229</v>
      </c>
      <c r="D23" s="1">
        <f>COUNTIFS(Table2[Sub-Sector],Table4[[#This Row],[Sub-Sector]],Table2[1W Return vs Nifty],"&gt;=5")/Table4[[#This Row],[Count]]</f>
        <v>0.15384615384615385</v>
      </c>
      <c r="E23" s="1">
        <f>COUNTIFS(Table2[Sub-Sector],Table4[[#This Row],[Sub-Sector]],Table2[1M Return vs Nifty],"&gt;=5")/Table4[[#This Row],[Count]]</f>
        <v>0.38461538461538464</v>
      </c>
      <c r="F23" s="1">
        <f>COUNTIFS(Table2[Sub-Sector],Table4[[#This Row],[Sub-Sector]],Table2[6M Return vs Nifty],"&gt;=10")/Table4[[#This Row],[Count]]</f>
        <v>0.46153846153846156</v>
      </c>
      <c r="G23" s="1">
        <f>COUNTIFS(Table2[Sub-Sector],Table4[[#This Row],[Sub-Sector]],Table2[1Y Return vs Nifty],"&gt;=10")/Table4[[#This Row],[Count]]</f>
        <v>0.61538461538461542</v>
      </c>
      <c r="H23" s="1">
        <f>COUNTIFS(Table2[Sub-Sector],Table4[[#This Row],[Sub-Sector]],Table2[RSI Exponential â€“ 14D],"&gt;=50")/Table4[[#This Row],[Count]]</f>
        <v>0.38461538461538464</v>
      </c>
      <c r="I23" s="1">
        <f>COUNTIFS(Table2[Sub-Sector],Table4[[#This Row],[Sub-Sector]],Table2[Relative Volume],"&gt;=2")/Table4[[#This Row],[Count]]</f>
        <v>0.30769230769230771</v>
      </c>
      <c r="J23" s="1">
        <f>COUNTIFS(Table2[Sub-Sector],Table4[[#This Row],[Sub-Sector]],Table2[% Away From Day Low],"&gt;=0.05")/Table4[[#This Row],[Count]]</f>
        <v>0</v>
      </c>
      <c r="K23" s="1">
        <f>COUNTIFS(Table2[Sub-Sector],Table4[[#This Row],[Sub-Sector]],Table2[% Away From Day High],"&lt;=0.05")/Table4[[#This Row],[Count]]</f>
        <v>0.92307692307692313</v>
      </c>
      <c r="L23" s="1">
        <f>COUNTIFS(Table2[Sub-Sector],Table4[[#This Row],[Sub-Sector]],Table2[% Away From Current Week Low],"&gt;=0.05")/Table4[[#This Row],[Count]]</f>
        <v>7.6923076923076927E-2</v>
      </c>
      <c r="M23" s="1">
        <f>COUNTIFS(Table2[Sub-Sector],Table4[[#This Row],[Sub-Sector]],Table2[% Away From Current Week High],"&lt;=0.05")/Table4[[#This Row],[Count]]</f>
        <v>0.92307692307692313</v>
      </c>
      <c r="N23" s="1">
        <f>COUNTIFS(Table2[Sub-Sector],Table4[[#This Row],[Sub-Sector]],Table2[% Away From Current Month Low],"&gt;=0.05")/Table4[[#This Row],[Count]]</f>
        <v>1</v>
      </c>
      <c r="O23" s="1">
        <f>COUNTIFS(Table2[Sub-Sector],Table4[[#This Row],[Sub-Sector]],Table2[% Away From Current Month High],"&lt;=0.05")/Table4[[#This Row],[Count]]</f>
        <v>0.38461538461538464</v>
      </c>
      <c r="P23" s="1">
        <f>COUNTIFS(Table2[Sub-Sector],Table4[[#This Row],[Sub-Sector]],Table2[% Away From 52W High],"&lt;=10")/Table4[[#This Row],[Count]]</f>
        <v>0.30769230769230771</v>
      </c>
      <c r="Q23" s="1">
        <f>COUNTIFS(Table2[Sub-Sector],Table4[[#This Row],[Sub-Sector]],Table2[% Away From 52W Low],"&gt;=10")/Table4[[#This Row],[Count]]</f>
        <v>1</v>
      </c>
      <c r="R23" s="1">
        <f>COUNTIFS(Table2[Sub-Sector],Table4[[#This Row],[Sub-Sector]],Table2[% Price above 20 EMA],"&gt;=0")/Table4[[#This Row],[Count]]</f>
        <v>0.92307692307692313</v>
      </c>
      <c r="S23" s="1">
        <f>COUNTIFS(Table2[Sub-Sector],Table4[[#This Row],[Sub-Sector]],Table2[% Price above 50 EMA],"&gt;=0")/Table4[[#This Row],[Count]]</f>
        <v>0.92307692307692313</v>
      </c>
      <c r="T23" s="1">
        <f>COUNTIFS(Table2[Sub-Sector],Table4[[#This Row],[Sub-Sector]],Table2[% Price above 200 EMA],"&gt;=0")/Table4[[#This Row],[Count]]</f>
        <v>0.92307692307692313</v>
      </c>
      <c r="U23" s="1">
        <f>COUNTIFS(Table2[Sub-Sector],Table4[[#This Row],[Sub-Sector]],Table2[Rate of Change - Zone],"Positive")/Table4[[#This Row],[Count]]</f>
        <v>1</v>
      </c>
      <c r="V23" s="1">
        <f>COUNTIFS(Table2[Sub-Sector],Table4[[#This Row],[Sub-Sector]],Table2[Sharpe Ratio],"&gt;=0.10")/Table4[[#This Row],[Count]]</f>
        <v>0.30769230769230771</v>
      </c>
    </row>
    <row r="24" spans="1:22" x14ac:dyDescent="0.3">
      <c r="A24" t="s">
        <v>516</v>
      </c>
      <c r="B24">
        <f>COUNTIFS(Table2[Sub-Sector],Table4[[#This Row],[Sub-Sector]])</f>
        <v>7</v>
      </c>
      <c r="C24" s="1">
        <f>COUNTIFS(Table2[Sub-Sector],Table4[[#This Row],[Sub-Sector]],Table2[Uptrend],"Uptrend")/Table4[[#This Row],[Count]]</f>
        <v>1</v>
      </c>
      <c r="D24" s="1">
        <f>COUNTIFS(Table2[Sub-Sector],Table4[[#This Row],[Sub-Sector]],Table2[1W Return vs Nifty],"&gt;=5")/Table4[[#This Row],[Count]]</f>
        <v>0</v>
      </c>
      <c r="E24" s="1">
        <f>COUNTIFS(Table2[Sub-Sector],Table4[[#This Row],[Sub-Sector]],Table2[1M Return vs Nifty],"&gt;=5")/Table4[[#This Row],[Count]]</f>
        <v>0.7142857142857143</v>
      </c>
      <c r="F24" s="1">
        <f>COUNTIFS(Table2[Sub-Sector],Table4[[#This Row],[Sub-Sector]],Table2[6M Return vs Nifty],"&gt;=10")/Table4[[#This Row],[Count]]</f>
        <v>0.2857142857142857</v>
      </c>
      <c r="G24" s="1">
        <f>COUNTIFS(Table2[Sub-Sector],Table4[[#This Row],[Sub-Sector]],Table2[1Y Return vs Nifty],"&gt;=10")/Table4[[#This Row],[Count]]</f>
        <v>0.2857142857142857</v>
      </c>
      <c r="H24" s="1">
        <f>COUNTIFS(Table2[Sub-Sector],Table4[[#This Row],[Sub-Sector]],Table2[RSI Exponential â€“ 14D],"&gt;=50")/Table4[[#This Row],[Count]]</f>
        <v>0.5714285714285714</v>
      </c>
      <c r="I24" s="1">
        <f>COUNTIFS(Table2[Sub-Sector],Table4[[#This Row],[Sub-Sector]],Table2[Relative Volume],"&gt;=2")/Table4[[#This Row],[Count]]</f>
        <v>0.2857142857142857</v>
      </c>
      <c r="J24" s="1">
        <f>COUNTIFS(Table2[Sub-Sector],Table4[[#This Row],[Sub-Sector]],Table2[% Away From Day Low],"&gt;=0.05")/Table4[[#This Row],[Count]]</f>
        <v>0.14285714285714285</v>
      </c>
      <c r="K24" s="1">
        <f>COUNTIFS(Table2[Sub-Sector],Table4[[#This Row],[Sub-Sector]],Table2[% Away From Day High],"&lt;=0.05")/Table4[[#This Row],[Count]]</f>
        <v>1</v>
      </c>
      <c r="L24" s="1">
        <f>COUNTIFS(Table2[Sub-Sector],Table4[[#This Row],[Sub-Sector]],Table2[% Away From Current Week Low],"&gt;=0.05")/Table4[[#This Row],[Count]]</f>
        <v>0.2857142857142857</v>
      </c>
      <c r="M24" s="1">
        <f>COUNTIFS(Table2[Sub-Sector],Table4[[#This Row],[Sub-Sector]],Table2[% Away From Current Week High],"&lt;=0.05")/Table4[[#This Row],[Count]]</f>
        <v>1</v>
      </c>
      <c r="N24" s="1">
        <f>COUNTIFS(Table2[Sub-Sector],Table4[[#This Row],[Sub-Sector]],Table2[% Away From Current Month Low],"&gt;=0.05")/Table4[[#This Row],[Count]]</f>
        <v>1</v>
      </c>
      <c r="O24" s="1">
        <f>COUNTIFS(Table2[Sub-Sector],Table4[[#This Row],[Sub-Sector]],Table2[% Away From Current Month High],"&lt;=0.05")/Table4[[#This Row],[Count]]</f>
        <v>0.2857142857142857</v>
      </c>
      <c r="P24" s="1">
        <f>COUNTIFS(Table2[Sub-Sector],Table4[[#This Row],[Sub-Sector]],Table2[% Away From 52W High],"&lt;=10")/Table4[[#This Row],[Count]]</f>
        <v>0.5714285714285714</v>
      </c>
      <c r="Q24" s="1">
        <f>COUNTIFS(Table2[Sub-Sector],Table4[[#This Row],[Sub-Sector]],Table2[% Away From 52W Low],"&gt;=10")/Table4[[#This Row],[Count]]</f>
        <v>1</v>
      </c>
      <c r="R24" s="1">
        <f>COUNTIFS(Table2[Sub-Sector],Table4[[#This Row],[Sub-Sector]],Table2[% Price above 20 EMA],"&gt;=0")/Table4[[#This Row],[Count]]</f>
        <v>0.8571428571428571</v>
      </c>
      <c r="S24" s="1">
        <f>COUNTIFS(Table2[Sub-Sector],Table4[[#This Row],[Sub-Sector]],Table2[% Price above 50 EMA],"&gt;=0")/Table4[[#This Row],[Count]]</f>
        <v>1</v>
      </c>
      <c r="T24" s="1">
        <f>COUNTIFS(Table2[Sub-Sector],Table4[[#This Row],[Sub-Sector]],Table2[% Price above 200 EMA],"&gt;=0")/Table4[[#This Row],[Count]]</f>
        <v>1</v>
      </c>
      <c r="U24" s="1">
        <f>COUNTIFS(Table2[Sub-Sector],Table4[[#This Row],[Sub-Sector]],Table2[Rate of Change - Zone],"Positive")/Table4[[#This Row],[Count]]</f>
        <v>1</v>
      </c>
      <c r="V24" s="1">
        <f>COUNTIFS(Table2[Sub-Sector],Table4[[#This Row],[Sub-Sector]],Table2[Sharpe Ratio],"&gt;=0.10")/Table4[[#This Row],[Count]]</f>
        <v>0</v>
      </c>
    </row>
    <row r="25" spans="1:22" x14ac:dyDescent="0.3">
      <c r="A25" t="s">
        <v>600</v>
      </c>
      <c r="B25">
        <f>COUNTIFS(Table2[Sub-Sector],Table4[[#This Row],[Sub-Sector]])</f>
        <v>4</v>
      </c>
      <c r="C25" s="1">
        <f>COUNTIFS(Table2[Sub-Sector],Table4[[#This Row],[Sub-Sector]],Table2[Uptrend],"Uptrend")/Table4[[#This Row],[Count]]</f>
        <v>0.75</v>
      </c>
      <c r="D25" s="1">
        <f>COUNTIFS(Table2[Sub-Sector],Table4[[#This Row],[Sub-Sector]],Table2[1W Return vs Nifty],"&gt;=5")/Table4[[#This Row],[Count]]</f>
        <v>0</v>
      </c>
      <c r="E25" s="1">
        <f>COUNTIFS(Table2[Sub-Sector],Table4[[#This Row],[Sub-Sector]],Table2[1M Return vs Nifty],"&gt;=5")/Table4[[#This Row],[Count]]</f>
        <v>0.75</v>
      </c>
      <c r="F25" s="1">
        <f>COUNTIFS(Table2[Sub-Sector],Table4[[#This Row],[Sub-Sector]],Table2[6M Return vs Nifty],"&gt;=10")/Table4[[#This Row],[Count]]</f>
        <v>0.5</v>
      </c>
      <c r="G25" s="1">
        <f>COUNTIFS(Table2[Sub-Sector],Table4[[#This Row],[Sub-Sector]],Table2[1Y Return vs Nifty],"&gt;=10")/Table4[[#This Row],[Count]]</f>
        <v>0.75</v>
      </c>
      <c r="H25" s="1">
        <f>COUNTIFS(Table2[Sub-Sector],Table4[[#This Row],[Sub-Sector]],Table2[RSI Exponential â€“ 14D],"&gt;=50")/Table4[[#This Row],[Count]]</f>
        <v>0.75</v>
      </c>
      <c r="I25" s="1">
        <f>COUNTIFS(Table2[Sub-Sector],Table4[[#This Row],[Sub-Sector]],Table2[Relative Volume],"&gt;=2")/Table4[[#This Row],[Count]]</f>
        <v>0.25</v>
      </c>
      <c r="J25" s="1">
        <f>COUNTIFS(Table2[Sub-Sector],Table4[[#This Row],[Sub-Sector]],Table2[% Away From Day Low],"&gt;=0.05")/Table4[[#This Row],[Count]]</f>
        <v>0</v>
      </c>
      <c r="K25" s="1">
        <f>COUNTIFS(Table2[Sub-Sector],Table4[[#This Row],[Sub-Sector]],Table2[% Away From Day High],"&lt;=0.05")/Table4[[#This Row],[Count]]</f>
        <v>1</v>
      </c>
      <c r="L25" s="1">
        <f>COUNTIFS(Table2[Sub-Sector],Table4[[#This Row],[Sub-Sector]],Table2[% Away From Current Week Low],"&gt;=0.05")/Table4[[#This Row],[Count]]</f>
        <v>0</v>
      </c>
      <c r="M25" s="1">
        <f>COUNTIFS(Table2[Sub-Sector],Table4[[#This Row],[Sub-Sector]],Table2[% Away From Current Week High],"&lt;=0.05")/Table4[[#This Row],[Count]]</f>
        <v>1</v>
      </c>
      <c r="N25" s="1">
        <f>COUNTIFS(Table2[Sub-Sector],Table4[[#This Row],[Sub-Sector]],Table2[% Away From Current Month Low],"&gt;=0.05")/Table4[[#This Row],[Count]]</f>
        <v>1</v>
      </c>
      <c r="O25" s="1">
        <f>COUNTIFS(Table2[Sub-Sector],Table4[[#This Row],[Sub-Sector]],Table2[% Away From Current Month High],"&lt;=0.05")/Table4[[#This Row],[Count]]</f>
        <v>0.5</v>
      </c>
      <c r="P25" s="1">
        <f>COUNTIFS(Table2[Sub-Sector],Table4[[#This Row],[Sub-Sector]],Table2[% Away From 52W High],"&lt;=10")/Table4[[#This Row],[Count]]</f>
        <v>0.25</v>
      </c>
      <c r="Q25" s="1">
        <f>COUNTIFS(Table2[Sub-Sector],Table4[[#This Row],[Sub-Sector]],Table2[% Away From 52W Low],"&gt;=10")/Table4[[#This Row],[Count]]</f>
        <v>1</v>
      </c>
      <c r="R25" s="1">
        <f>COUNTIFS(Table2[Sub-Sector],Table4[[#This Row],[Sub-Sector]],Table2[% Price above 20 EMA],"&gt;=0")/Table4[[#This Row],[Count]]</f>
        <v>1</v>
      </c>
      <c r="S25" s="1">
        <f>COUNTIFS(Table2[Sub-Sector],Table4[[#This Row],[Sub-Sector]],Table2[% Price above 50 EMA],"&gt;=0")/Table4[[#This Row],[Count]]</f>
        <v>1</v>
      </c>
      <c r="T25" s="1">
        <f>COUNTIFS(Table2[Sub-Sector],Table4[[#This Row],[Sub-Sector]],Table2[% Price above 200 EMA],"&gt;=0")/Table4[[#This Row],[Count]]</f>
        <v>1</v>
      </c>
      <c r="U25" s="1">
        <f>COUNTIFS(Table2[Sub-Sector],Table4[[#This Row],[Sub-Sector]],Table2[Rate of Change - Zone],"Positive")/Table4[[#This Row],[Count]]</f>
        <v>1</v>
      </c>
      <c r="V25" s="1">
        <f>COUNTIFS(Table2[Sub-Sector],Table4[[#This Row],[Sub-Sector]],Table2[Sharpe Ratio],"&gt;=0.10")/Table4[[#This Row],[Count]]</f>
        <v>0.25</v>
      </c>
    </row>
    <row r="26" spans="1:22" x14ac:dyDescent="0.3">
      <c r="A26" t="s">
        <v>78</v>
      </c>
      <c r="B26">
        <f>COUNTIFS(Table2[Sub-Sector],Table4[[#This Row],[Sub-Sector]])</f>
        <v>4</v>
      </c>
      <c r="C26" s="1">
        <f>COUNTIFS(Table2[Sub-Sector],Table4[[#This Row],[Sub-Sector]],Table2[Uptrend],"Uptrend")/Table4[[#This Row],[Count]]</f>
        <v>0.75</v>
      </c>
      <c r="D26" s="1">
        <f>COUNTIFS(Table2[Sub-Sector],Table4[[#This Row],[Sub-Sector]],Table2[1W Return vs Nifty],"&gt;=5")/Table4[[#This Row],[Count]]</f>
        <v>0.5</v>
      </c>
      <c r="E26" s="1">
        <f>COUNTIFS(Table2[Sub-Sector],Table4[[#This Row],[Sub-Sector]],Table2[1M Return vs Nifty],"&gt;=5")/Table4[[#This Row],[Count]]</f>
        <v>0.25</v>
      </c>
      <c r="F26" s="1">
        <f>COUNTIFS(Table2[Sub-Sector],Table4[[#This Row],[Sub-Sector]],Table2[6M Return vs Nifty],"&gt;=10")/Table4[[#This Row],[Count]]</f>
        <v>0.5</v>
      </c>
      <c r="G26" s="1">
        <f>COUNTIFS(Table2[Sub-Sector],Table4[[#This Row],[Sub-Sector]],Table2[1Y Return vs Nifty],"&gt;=10")/Table4[[#This Row],[Count]]</f>
        <v>1</v>
      </c>
      <c r="H26" s="1">
        <f>COUNTIFS(Table2[Sub-Sector],Table4[[#This Row],[Sub-Sector]],Table2[RSI Exponential â€“ 14D],"&gt;=50")/Table4[[#This Row],[Count]]</f>
        <v>0.5</v>
      </c>
      <c r="I26" s="1">
        <f>COUNTIFS(Table2[Sub-Sector],Table4[[#This Row],[Sub-Sector]],Table2[Relative Volume],"&gt;=2")/Table4[[#This Row],[Count]]</f>
        <v>0.25</v>
      </c>
      <c r="J26" s="1">
        <f>COUNTIFS(Table2[Sub-Sector],Table4[[#This Row],[Sub-Sector]],Table2[% Away From Day Low],"&gt;=0.05")/Table4[[#This Row],[Count]]</f>
        <v>0</v>
      </c>
      <c r="K26" s="1">
        <f>COUNTIFS(Table2[Sub-Sector],Table4[[#This Row],[Sub-Sector]],Table2[% Away From Day High],"&lt;=0.05")/Table4[[#This Row],[Count]]</f>
        <v>1</v>
      </c>
      <c r="L26" s="1">
        <f>COUNTIFS(Table2[Sub-Sector],Table4[[#This Row],[Sub-Sector]],Table2[% Away From Current Week Low],"&gt;=0.05")/Table4[[#This Row],[Count]]</f>
        <v>0</v>
      </c>
      <c r="M26" s="1">
        <f>COUNTIFS(Table2[Sub-Sector],Table4[[#This Row],[Sub-Sector]],Table2[% Away From Current Week High],"&lt;=0.05")/Table4[[#This Row],[Count]]</f>
        <v>1</v>
      </c>
      <c r="N26" s="1">
        <f>COUNTIFS(Table2[Sub-Sector],Table4[[#This Row],[Sub-Sector]],Table2[% Away From Current Month Low],"&gt;=0.05")/Table4[[#This Row],[Count]]</f>
        <v>1</v>
      </c>
      <c r="O26" s="1">
        <f>COUNTIFS(Table2[Sub-Sector],Table4[[#This Row],[Sub-Sector]],Table2[% Away From Current Month High],"&lt;=0.05")/Table4[[#This Row],[Count]]</f>
        <v>0.25</v>
      </c>
      <c r="P26" s="1">
        <f>COUNTIFS(Table2[Sub-Sector],Table4[[#This Row],[Sub-Sector]],Table2[% Away From 52W High],"&lt;=10")/Table4[[#This Row],[Count]]</f>
        <v>0.25</v>
      </c>
      <c r="Q26" s="1">
        <f>COUNTIFS(Table2[Sub-Sector],Table4[[#This Row],[Sub-Sector]],Table2[% Away From 52W Low],"&gt;=10")/Table4[[#This Row],[Count]]</f>
        <v>1</v>
      </c>
      <c r="R26" s="1">
        <f>COUNTIFS(Table2[Sub-Sector],Table4[[#This Row],[Sub-Sector]],Table2[% Price above 20 EMA],"&gt;=0")/Table4[[#This Row],[Count]]</f>
        <v>1</v>
      </c>
      <c r="S26" s="1">
        <f>COUNTIFS(Table2[Sub-Sector],Table4[[#This Row],[Sub-Sector]],Table2[% Price above 50 EMA],"&gt;=0")/Table4[[#This Row],[Count]]</f>
        <v>1</v>
      </c>
      <c r="T26" s="1">
        <f>COUNTIFS(Table2[Sub-Sector],Table4[[#This Row],[Sub-Sector]],Table2[% Price above 200 EMA],"&gt;=0")/Table4[[#This Row],[Count]]</f>
        <v>1</v>
      </c>
      <c r="U26" s="1">
        <f>COUNTIFS(Table2[Sub-Sector],Table4[[#This Row],[Sub-Sector]],Table2[Rate of Change - Zone],"Positive")/Table4[[#This Row],[Count]]</f>
        <v>0.75</v>
      </c>
      <c r="V26" s="1">
        <f>COUNTIFS(Table2[Sub-Sector],Table4[[#This Row],[Sub-Sector]],Table2[Sharpe Ratio],"&gt;=0.10")/Table4[[#This Row],[Count]]</f>
        <v>0.25</v>
      </c>
    </row>
    <row r="27" spans="1:22" x14ac:dyDescent="0.3">
      <c r="A27" t="s">
        <v>255</v>
      </c>
      <c r="B27">
        <f>COUNTIFS(Table2[Sub-Sector],Table4[[#This Row],[Sub-Sector]])</f>
        <v>25</v>
      </c>
      <c r="C27" s="1">
        <f>COUNTIFS(Table2[Sub-Sector],Table4[[#This Row],[Sub-Sector]],Table2[Uptrend],"Uptrend")/Table4[[#This Row],[Count]]</f>
        <v>0.92</v>
      </c>
      <c r="D27" s="1">
        <f>COUNTIFS(Table2[Sub-Sector],Table4[[#This Row],[Sub-Sector]],Table2[1W Return vs Nifty],"&gt;=5")/Table4[[#This Row],[Count]]</f>
        <v>0.24</v>
      </c>
      <c r="E27" s="1">
        <f>COUNTIFS(Table2[Sub-Sector],Table4[[#This Row],[Sub-Sector]],Table2[1M Return vs Nifty],"&gt;=5")/Table4[[#This Row],[Count]]</f>
        <v>0.6</v>
      </c>
      <c r="F27" s="1">
        <f>COUNTIFS(Table2[Sub-Sector],Table4[[#This Row],[Sub-Sector]],Table2[6M Return vs Nifty],"&gt;=10")/Table4[[#This Row],[Count]]</f>
        <v>0.68</v>
      </c>
      <c r="G27" s="1">
        <f>COUNTIFS(Table2[Sub-Sector],Table4[[#This Row],[Sub-Sector]],Table2[1Y Return vs Nifty],"&gt;=10")/Table4[[#This Row],[Count]]</f>
        <v>0.72</v>
      </c>
      <c r="H27" s="1">
        <f>COUNTIFS(Table2[Sub-Sector],Table4[[#This Row],[Sub-Sector]],Table2[RSI Exponential â€“ 14D],"&gt;=50")/Table4[[#This Row],[Count]]</f>
        <v>0.8</v>
      </c>
      <c r="I27" s="1">
        <f>COUNTIFS(Table2[Sub-Sector],Table4[[#This Row],[Sub-Sector]],Table2[Relative Volume],"&gt;=2")/Table4[[#This Row],[Count]]</f>
        <v>0.24</v>
      </c>
      <c r="J27" s="1">
        <f>COUNTIFS(Table2[Sub-Sector],Table4[[#This Row],[Sub-Sector]],Table2[% Away From Day Low],"&gt;=0.05")/Table4[[#This Row],[Count]]</f>
        <v>0.12</v>
      </c>
      <c r="K27" s="1">
        <f>COUNTIFS(Table2[Sub-Sector],Table4[[#This Row],[Sub-Sector]],Table2[% Away From Day High],"&lt;=0.05")/Table4[[#This Row],[Count]]</f>
        <v>1</v>
      </c>
      <c r="L27" s="1">
        <f>COUNTIFS(Table2[Sub-Sector],Table4[[#This Row],[Sub-Sector]],Table2[% Away From Current Week Low],"&gt;=0.05")/Table4[[#This Row],[Count]]</f>
        <v>0.32</v>
      </c>
      <c r="M27" s="1">
        <f>COUNTIFS(Table2[Sub-Sector],Table4[[#This Row],[Sub-Sector]],Table2[% Away From Current Week High],"&lt;=0.05")/Table4[[#This Row],[Count]]</f>
        <v>1</v>
      </c>
      <c r="N27" s="1">
        <f>COUNTIFS(Table2[Sub-Sector],Table4[[#This Row],[Sub-Sector]],Table2[% Away From Current Month Low],"&gt;=0.05")/Table4[[#This Row],[Count]]</f>
        <v>0.92</v>
      </c>
      <c r="O27" s="1">
        <f>COUNTIFS(Table2[Sub-Sector],Table4[[#This Row],[Sub-Sector]],Table2[% Away From Current Month High],"&lt;=0.05")/Table4[[#This Row],[Count]]</f>
        <v>0.68</v>
      </c>
      <c r="P27" s="1">
        <f>COUNTIFS(Table2[Sub-Sector],Table4[[#This Row],[Sub-Sector]],Table2[% Away From 52W High],"&lt;=10")/Table4[[#This Row],[Count]]</f>
        <v>0.72</v>
      </c>
      <c r="Q27" s="1">
        <f>COUNTIFS(Table2[Sub-Sector],Table4[[#This Row],[Sub-Sector]],Table2[% Away From 52W Low],"&gt;=10")/Table4[[#This Row],[Count]]</f>
        <v>1</v>
      </c>
      <c r="R27" s="1">
        <f>COUNTIFS(Table2[Sub-Sector],Table4[[#This Row],[Sub-Sector]],Table2[% Price above 20 EMA],"&gt;=0")/Table4[[#This Row],[Count]]</f>
        <v>0.88</v>
      </c>
      <c r="S27" s="1">
        <f>COUNTIFS(Table2[Sub-Sector],Table4[[#This Row],[Sub-Sector]],Table2[% Price above 50 EMA],"&gt;=0")/Table4[[#This Row],[Count]]</f>
        <v>0.92</v>
      </c>
      <c r="T27" s="1">
        <f>COUNTIFS(Table2[Sub-Sector],Table4[[#This Row],[Sub-Sector]],Table2[% Price above 200 EMA],"&gt;=0")/Table4[[#This Row],[Count]]</f>
        <v>0.96</v>
      </c>
      <c r="U27" s="1">
        <f>COUNTIFS(Table2[Sub-Sector],Table4[[#This Row],[Sub-Sector]],Table2[Rate of Change - Zone],"Positive")/Table4[[#This Row],[Count]]</f>
        <v>0.92</v>
      </c>
      <c r="V27" s="1">
        <f>COUNTIFS(Table2[Sub-Sector],Table4[[#This Row],[Sub-Sector]],Table2[Sharpe Ratio],"&gt;=0.10")/Table4[[#This Row],[Count]]</f>
        <v>0.44</v>
      </c>
    </row>
    <row r="28" spans="1:22" x14ac:dyDescent="0.3">
      <c r="A28" t="s">
        <v>46</v>
      </c>
      <c r="B28">
        <f>COUNTIFS(Table2[Sub-Sector],Table4[[#This Row],[Sub-Sector]])</f>
        <v>27</v>
      </c>
      <c r="C28" s="1">
        <f>COUNTIFS(Table2[Sub-Sector],Table4[[#This Row],[Sub-Sector]],Table2[Uptrend],"Uptrend")/Table4[[#This Row],[Count]]</f>
        <v>0.88888888888888884</v>
      </c>
      <c r="D28" s="1">
        <f>COUNTIFS(Table2[Sub-Sector],Table4[[#This Row],[Sub-Sector]],Table2[1W Return vs Nifty],"&gt;=5")/Table4[[#This Row],[Count]]</f>
        <v>0.1111111111111111</v>
      </c>
      <c r="E28" s="1">
        <f>COUNTIFS(Table2[Sub-Sector],Table4[[#This Row],[Sub-Sector]],Table2[1M Return vs Nifty],"&gt;=5")/Table4[[#This Row],[Count]]</f>
        <v>0.55555555555555558</v>
      </c>
      <c r="F28" s="1">
        <f>COUNTIFS(Table2[Sub-Sector],Table4[[#This Row],[Sub-Sector]],Table2[6M Return vs Nifty],"&gt;=10")/Table4[[#This Row],[Count]]</f>
        <v>0.77777777777777779</v>
      </c>
      <c r="G28" s="1">
        <f>COUNTIFS(Table2[Sub-Sector],Table4[[#This Row],[Sub-Sector]],Table2[1Y Return vs Nifty],"&gt;=10")/Table4[[#This Row],[Count]]</f>
        <v>0.92592592592592593</v>
      </c>
      <c r="H28" s="1">
        <f>COUNTIFS(Table2[Sub-Sector],Table4[[#This Row],[Sub-Sector]],Table2[RSI Exponential â€“ 14D],"&gt;=50")/Table4[[#This Row],[Count]]</f>
        <v>0.77777777777777779</v>
      </c>
      <c r="I28" s="1">
        <f>COUNTIFS(Table2[Sub-Sector],Table4[[#This Row],[Sub-Sector]],Table2[Relative Volume],"&gt;=2")/Table4[[#This Row],[Count]]</f>
        <v>0.22222222222222221</v>
      </c>
      <c r="J28" s="1">
        <f>COUNTIFS(Table2[Sub-Sector],Table4[[#This Row],[Sub-Sector]],Table2[% Away From Day Low],"&gt;=0.05")/Table4[[#This Row],[Count]]</f>
        <v>0</v>
      </c>
      <c r="K28" s="1">
        <f>COUNTIFS(Table2[Sub-Sector],Table4[[#This Row],[Sub-Sector]],Table2[% Away From Day High],"&lt;=0.05")/Table4[[#This Row],[Count]]</f>
        <v>0.96296296296296291</v>
      </c>
      <c r="L28" s="1">
        <f>COUNTIFS(Table2[Sub-Sector],Table4[[#This Row],[Sub-Sector]],Table2[% Away From Current Week Low],"&gt;=0.05")/Table4[[#This Row],[Count]]</f>
        <v>0.14814814814814814</v>
      </c>
      <c r="M28" s="1">
        <f>COUNTIFS(Table2[Sub-Sector],Table4[[#This Row],[Sub-Sector]],Table2[% Away From Current Week High],"&lt;=0.05")/Table4[[#This Row],[Count]]</f>
        <v>0.88888888888888884</v>
      </c>
      <c r="N28" s="1">
        <f>COUNTIFS(Table2[Sub-Sector],Table4[[#This Row],[Sub-Sector]],Table2[% Away From Current Month Low],"&gt;=0.05")/Table4[[#This Row],[Count]]</f>
        <v>1</v>
      </c>
      <c r="O28" s="1">
        <f>COUNTIFS(Table2[Sub-Sector],Table4[[#This Row],[Sub-Sector]],Table2[% Away From Current Month High],"&lt;=0.05")/Table4[[#This Row],[Count]]</f>
        <v>0.40740740740740738</v>
      </c>
      <c r="P28" s="1">
        <f>COUNTIFS(Table2[Sub-Sector],Table4[[#This Row],[Sub-Sector]],Table2[% Away From 52W High],"&lt;=10")/Table4[[#This Row],[Count]]</f>
        <v>0.44444444444444442</v>
      </c>
      <c r="Q28" s="1">
        <f>COUNTIFS(Table2[Sub-Sector],Table4[[#This Row],[Sub-Sector]],Table2[% Away From 52W Low],"&gt;=10")/Table4[[#This Row],[Count]]</f>
        <v>1</v>
      </c>
      <c r="R28" s="1">
        <f>COUNTIFS(Table2[Sub-Sector],Table4[[#This Row],[Sub-Sector]],Table2[% Price above 20 EMA],"&gt;=0")/Table4[[#This Row],[Count]]</f>
        <v>0.92592592592592593</v>
      </c>
      <c r="S28" s="1">
        <f>COUNTIFS(Table2[Sub-Sector],Table4[[#This Row],[Sub-Sector]],Table2[% Price above 50 EMA],"&gt;=0")/Table4[[#This Row],[Count]]</f>
        <v>0.96296296296296291</v>
      </c>
      <c r="T28" s="1">
        <f>COUNTIFS(Table2[Sub-Sector],Table4[[#This Row],[Sub-Sector]],Table2[% Price above 200 EMA],"&gt;=0")/Table4[[#This Row],[Count]]</f>
        <v>0.96296296296296291</v>
      </c>
      <c r="U28" s="1">
        <f>COUNTIFS(Table2[Sub-Sector],Table4[[#This Row],[Sub-Sector]],Table2[Rate of Change - Zone],"Positive")/Table4[[#This Row],[Count]]</f>
        <v>0.85185185185185186</v>
      </c>
      <c r="V28" s="1">
        <f>COUNTIFS(Table2[Sub-Sector],Table4[[#This Row],[Sub-Sector]],Table2[Sharpe Ratio],"&gt;=0.10")/Table4[[#This Row],[Count]]</f>
        <v>0.66666666666666663</v>
      </c>
    </row>
    <row r="29" spans="1:22" x14ac:dyDescent="0.3">
      <c r="A29" t="s">
        <v>694</v>
      </c>
      <c r="B29">
        <f>COUNTIFS(Table2[Sub-Sector],Table4[[#This Row],[Sub-Sector]])</f>
        <v>5</v>
      </c>
      <c r="C29" s="1">
        <f>COUNTIFS(Table2[Sub-Sector],Table4[[#This Row],[Sub-Sector]],Table2[Uptrend],"Uptrend")/Table4[[#This Row],[Count]]</f>
        <v>1</v>
      </c>
      <c r="D29" s="1">
        <f>COUNTIFS(Table2[Sub-Sector],Table4[[#This Row],[Sub-Sector]],Table2[1W Return vs Nifty],"&gt;=5")/Table4[[#This Row],[Count]]</f>
        <v>0.4</v>
      </c>
      <c r="E29" s="1">
        <f>COUNTIFS(Table2[Sub-Sector],Table4[[#This Row],[Sub-Sector]],Table2[1M Return vs Nifty],"&gt;=5")/Table4[[#This Row],[Count]]</f>
        <v>0.8</v>
      </c>
      <c r="F29" s="1">
        <f>COUNTIFS(Table2[Sub-Sector],Table4[[#This Row],[Sub-Sector]],Table2[6M Return vs Nifty],"&gt;=10")/Table4[[#This Row],[Count]]</f>
        <v>0.8</v>
      </c>
      <c r="G29" s="1">
        <f>COUNTIFS(Table2[Sub-Sector],Table4[[#This Row],[Sub-Sector]],Table2[1Y Return vs Nifty],"&gt;=10")/Table4[[#This Row],[Count]]</f>
        <v>1</v>
      </c>
      <c r="H29" s="1">
        <f>COUNTIFS(Table2[Sub-Sector],Table4[[#This Row],[Sub-Sector]],Table2[RSI Exponential â€“ 14D],"&gt;=50")/Table4[[#This Row],[Count]]</f>
        <v>0.8</v>
      </c>
      <c r="I29" s="1">
        <f>COUNTIFS(Table2[Sub-Sector],Table4[[#This Row],[Sub-Sector]],Table2[Relative Volume],"&gt;=2")/Table4[[#This Row],[Count]]</f>
        <v>0.2</v>
      </c>
      <c r="J29" s="1">
        <f>COUNTIFS(Table2[Sub-Sector],Table4[[#This Row],[Sub-Sector]],Table2[% Away From Day Low],"&gt;=0.05")/Table4[[#This Row],[Count]]</f>
        <v>0</v>
      </c>
      <c r="K29" s="1">
        <f>COUNTIFS(Table2[Sub-Sector],Table4[[#This Row],[Sub-Sector]],Table2[% Away From Day High],"&lt;=0.05")/Table4[[#This Row],[Count]]</f>
        <v>1</v>
      </c>
      <c r="L29" s="1">
        <f>COUNTIFS(Table2[Sub-Sector],Table4[[#This Row],[Sub-Sector]],Table2[% Away From Current Week Low],"&gt;=0.05")/Table4[[#This Row],[Count]]</f>
        <v>0</v>
      </c>
      <c r="M29" s="1">
        <f>COUNTIFS(Table2[Sub-Sector],Table4[[#This Row],[Sub-Sector]],Table2[% Away From Current Week High],"&lt;=0.05")/Table4[[#This Row],[Count]]</f>
        <v>0.6</v>
      </c>
      <c r="N29" s="1">
        <f>COUNTIFS(Table2[Sub-Sector],Table4[[#This Row],[Sub-Sector]],Table2[% Away From Current Month Low],"&gt;=0.05")/Table4[[#This Row],[Count]]</f>
        <v>1</v>
      </c>
      <c r="O29" s="1">
        <f>COUNTIFS(Table2[Sub-Sector],Table4[[#This Row],[Sub-Sector]],Table2[% Away From Current Month High],"&lt;=0.05")/Table4[[#This Row],[Count]]</f>
        <v>0.4</v>
      </c>
      <c r="P29" s="1">
        <f>COUNTIFS(Table2[Sub-Sector],Table4[[#This Row],[Sub-Sector]],Table2[% Away From 52W High],"&lt;=10")/Table4[[#This Row],[Count]]</f>
        <v>0.8</v>
      </c>
      <c r="Q29" s="1">
        <f>COUNTIFS(Table2[Sub-Sector],Table4[[#This Row],[Sub-Sector]],Table2[% Away From 52W Low],"&gt;=10")/Table4[[#This Row],[Count]]</f>
        <v>1</v>
      </c>
      <c r="R29" s="1">
        <f>COUNTIFS(Table2[Sub-Sector],Table4[[#This Row],[Sub-Sector]],Table2[% Price above 20 EMA],"&gt;=0")/Table4[[#This Row],[Count]]</f>
        <v>1</v>
      </c>
      <c r="S29" s="1">
        <f>COUNTIFS(Table2[Sub-Sector],Table4[[#This Row],[Sub-Sector]],Table2[% Price above 50 EMA],"&gt;=0")/Table4[[#This Row],[Count]]</f>
        <v>1</v>
      </c>
      <c r="T29" s="1">
        <f>COUNTIFS(Table2[Sub-Sector],Table4[[#This Row],[Sub-Sector]],Table2[% Price above 200 EMA],"&gt;=0")/Table4[[#This Row],[Count]]</f>
        <v>1</v>
      </c>
      <c r="U29" s="1">
        <f>COUNTIFS(Table2[Sub-Sector],Table4[[#This Row],[Sub-Sector]],Table2[Rate of Change - Zone],"Positive")/Table4[[#This Row],[Count]]</f>
        <v>1</v>
      </c>
      <c r="V29" s="1">
        <f>COUNTIFS(Table2[Sub-Sector],Table4[[#This Row],[Sub-Sector]],Table2[Sharpe Ratio],"&gt;=0.10")/Table4[[#This Row],[Count]]</f>
        <v>1</v>
      </c>
    </row>
    <row r="30" spans="1:22" x14ac:dyDescent="0.3">
      <c r="A30" t="s">
        <v>296</v>
      </c>
      <c r="B30">
        <f>COUNTIFS(Table2[Sub-Sector],Table4[[#This Row],[Sub-Sector]])</f>
        <v>5</v>
      </c>
      <c r="C30" s="1">
        <f>COUNTIFS(Table2[Sub-Sector],Table4[[#This Row],[Sub-Sector]],Table2[Uptrend],"Uptrend")/Table4[[#This Row],[Count]]</f>
        <v>0.8</v>
      </c>
      <c r="D30" s="1">
        <f>COUNTIFS(Table2[Sub-Sector],Table4[[#This Row],[Sub-Sector]],Table2[1W Return vs Nifty],"&gt;=5")/Table4[[#This Row],[Count]]</f>
        <v>0.2</v>
      </c>
      <c r="E30" s="1">
        <f>COUNTIFS(Table2[Sub-Sector],Table4[[#This Row],[Sub-Sector]],Table2[1M Return vs Nifty],"&gt;=5")/Table4[[#This Row],[Count]]</f>
        <v>0.6</v>
      </c>
      <c r="F30" s="1">
        <f>COUNTIFS(Table2[Sub-Sector],Table4[[#This Row],[Sub-Sector]],Table2[6M Return vs Nifty],"&gt;=10")/Table4[[#This Row],[Count]]</f>
        <v>1</v>
      </c>
      <c r="G30" s="1">
        <f>COUNTIFS(Table2[Sub-Sector],Table4[[#This Row],[Sub-Sector]],Table2[1Y Return vs Nifty],"&gt;=10")/Table4[[#This Row],[Count]]</f>
        <v>1</v>
      </c>
      <c r="H30" s="1">
        <f>COUNTIFS(Table2[Sub-Sector],Table4[[#This Row],[Sub-Sector]],Table2[RSI Exponential â€“ 14D],"&gt;=50")/Table4[[#This Row],[Count]]</f>
        <v>0.2</v>
      </c>
      <c r="I30" s="1">
        <f>COUNTIFS(Table2[Sub-Sector],Table4[[#This Row],[Sub-Sector]],Table2[Relative Volume],"&gt;=2")/Table4[[#This Row],[Count]]</f>
        <v>0.2</v>
      </c>
      <c r="J30" s="1">
        <f>COUNTIFS(Table2[Sub-Sector],Table4[[#This Row],[Sub-Sector]],Table2[% Away From Day Low],"&gt;=0.05")/Table4[[#This Row],[Count]]</f>
        <v>0</v>
      </c>
      <c r="K30" s="1">
        <f>COUNTIFS(Table2[Sub-Sector],Table4[[#This Row],[Sub-Sector]],Table2[% Away From Day High],"&lt;=0.05")/Table4[[#This Row],[Count]]</f>
        <v>1</v>
      </c>
      <c r="L30" s="1">
        <f>COUNTIFS(Table2[Sub-Sector],Table4[[#This Row],[Sub-Sector]],Table2[% Away From Current Week Low],"&gt;=0.05")/Table4[[#This Row],[Count]]</f>
        <v>0</v>
      </c>
      <c r="M30" s="1">
        <f>COUNTIFS(Table2[Sub-Sector],Table4[[#This Row],[Sub-Sector]],Table2[% Away From Current Week High],"&lt;=0.05")/Table4[[#This Row],[Count]]</f>
        <v>1</v>
      </c>
      <c r="N30" s="1">
        <f>COUNTIFS(Table2[Sub-Sector],Table4[[#This Row],[Sub-Sector]],Table2[% Away From Current Month Low],"&gt;=0.05")/Table4[[#This Row],[Count]]</f>
        <v>1</v>
      </c>
      <c r="O30" s="1">
        <f>COUNTIFS(Table2[Sub-Sector],Table4[[#This Row],[Sub-Sector]],Table2[% Away From Current Month High],"&lt;=0.05")/Table4[[#This Row],[Count]]</f>
        <v>1</v>
      </c>
      <c r="P30" s="1">
        <f>COUNTIFS(Table2[Sub-Sector],Table4[[#This Row],[Sub-Sector]],Table2[% Away From 52W High],"&lt;=10")/Table4[[#This Row],[Count]]</f>
        <v>0.6</v>
      </c>
      <c r="Q30" s="1">
        <f>COUNTIFS(Table2[Sub-Sector],Table4[[#This Row],[Sub-Sector]],Table2[% Away From 52W Low],"&gt;=10")/Table4[[#This Row],[Count]]</f>
        <v>1</v>
      </c>
      <c r="R30" s="1">
        <f>COUNTIFS(Table2[Sub-Sector],Table4[[#This Row],[Sub-Sector]],Table2[% Price above 20 EMA],"&gt;=0")/Table4[[#This Row],[Count]]</f>
        <v>1</v>
      </c>
      <c r="S30" s="1">
        <f>COUNTIFS(Table2[Sub-Sector],Table4[[#This Row],[Sub-Sector]],Table2[% Price above 50 EMA],"&gt;=0")/Table4[[#This Row],[Count]]</f>
        <v>0.8</v>
      </c>
      <c r="T30" s="1">
        <f>COUNTIFS(Table2[Sub-Sector],Table4[[#This Row],[Sub-Sector]],Table2[% Price above 200 EMA],"&gt;=0")/Table4[[#This Row],[Count]]</f>
        <v>1</v>
      </c>
      <c r="U30" s="1">
        <f>COUNTIFS(Table2[Sub-Sector],Table4[[#This Row],[Sub-Sector]],Table2[Rate of Change - Zone],"Positive")/Table4[[#This Row],[Count]]</f>
        <v>1</v>
      </c>
      <c r="V30" s="1">
        <f>COUNTIFS(Table2[Sub-Sector],Table4[[#This Row],[Sub-Sector]],Table2[Sharpe Ratio],"&gt;=0.10")/Table4[[#This Row],[Count]]</f>
        <v>0.8</v>
      </c>
    </row>
    <row r="31" spans="1:22" x14ac:dyDescent="0.3">
      <c r="A31" t="s">
        <v>268</v>
      </c>
      <c r="B31">
        <f>COUNTIFS(Table2[Sub-Sector],Table4[[#This Row],[Sub-Sector]])</f>
        <v>21</v>
      </c>
      <c r="C31" s="1">
        <f>COUNTIFS(Table2[Sub-Sector],Table4[[#This Row],[Sub-Sector]],Table2[Uptrend],"Uptrend")/Table4[[#This Row],[Count]]</f>
        <v>0.76190476190476186</v>
      </c>
      <c r="D31" s="1">
        <f>COUNTIFS(Table2[Sub-Sector],Table4[[#This Row],[Sub-Sector]],Table2[1W Return vs Nifty],"&gt;=5")/Table4[[#This Row],[Count]]</f>
        <v>0.2857142857142857</v>
      </c>
      <c r="E31" s="1">
        <f>COUNTIFS(Table2[Sub-Sector],Table4[[#This Row],[Sub-Sector]],Table2[1M Return vs Nifty],"&gt;=5")/Table4[[#This Row],[Count]]</f>
        <v>0.61904761904761907</v>
      </c>
      <c r="F31" s="1">
        <f>COUNTIFS(Table2[Sub-Sector],Table4[[#This Row],[Sub-Sector]],Table2[6M Return vs Nifty],"&gt;=10")/Table4[[#This Row],[Count]]</f>
        <v>0.42857142857142855</v>
      </c>
      <c r="G31" s="1">
        <f>COUNTIFS(Table2[Sub-Sector],Table4[[#This Row],[Sub-Sector]],Table2[1Y Return vs Nifty],"&gt;=10")/Table4[[#This Row],[Count]]</f>
        <v>0.52380952380952384</v>
      </c>
      <c r="H31" s="1">
        <f>COUNTIFS(Table2[Sub-Sector],Table4[[#This Row],[Sub-Sector]],Table2[RSI Exponential â€“ 14D],"&gt;=50")/Table4[[#This Row],[Count]]</f>
        <v>0.42857142857142855</v>
      </c>
      <c r="I31" s="1">
        <f>COUNTIFS(Table2[Sub-Sector],Table4[[#This Row],[Sub-Sector]],Table2[Relative Volume],"&gt;=2")/Table4[[#This Row],[Count]]</f>
        <v>0.19047619047619047</v>
      </c>
      <c r="J31" s="1">
        <f>COUNTIFS(Table2[Sub-Sector],Table4[[#This Row],[Sub-Sector]],Table2[% Away From Day Low],"&gt;=0.05")/Table4[[#This Row],[Count]]</f>
        <v>4.7619047619047616E-2</v>
      </c>
      <c r="K31" s="1">
        <f>COUNTIFS(Table2[Sub-Sector],Table4[[#This Row],[Sub-Sector]],Table2[% Away From Day High],"&lt;=0.05")/Table4[[#This Row],[Count]]</f>
        <v>0.95238095238095233</v>
      </c>
      <c r="L31" s="1">
        <f>COUNTIFS(Table2[Sub-Sector],Table4[[#This Row],[Sub-Sector]],Table2[% Away From Current Week Low],"&gt;=0.05")/Table4[[#This Row],[Count]]</f>
        <v>0.14285714285714285</v>
      </c>
      <c r="M31" s="1">
        <f>COUNTIFS(Table2[Sub-Sector],Table4[[#This Row],[Sub-Sector]],Table2[% Away From Current Week High],"&lt;=0.05")/Table4[[#This Row],[Count]]</f>
        <v>0.95238095238095233</v>
      </c>
      <c r="N31" s="1">
        <f>COUNTIFS(Table2[Sub-Sector],Table4[[#This Row],[Sub-Sector]],Table2[% Away From Current Month Low],"&gt;=0.05")/Table4[[#This Row],[Count]]</f>
        <v>1</v>
      </c>
      <c r="O31" s="1">
        <f>COUNTIFS(Table2[Sub-Sector],Table4[[#This Row],[Sub-Sector]],Table2[% Away From Current Month High],"&lt;=0.05")/Table4[[#This Row],[Count]]</f>
        <v>0.5714285714285714</v>
      </c>
      <c r="P31" s="1">
        <f>COUNTIFS(Table2[Sub-Sector],Table4[[#This Row],[Sub-Sector]],Table2[% Away From 52W High],"&lt;=10")/Table4[[#This Row],[Count]]</f>
        <v>0.5714285714285714</v>
      </c>
      <c r="Q31" s="1">
        <f>COUNTIFS(Table2[Sub-Sector],Table4[[#This Row],[Sub-Sector]],Table2[% Away From 52W Low],"&gt;=10")/Table4[[#This Row],[Count]]</f>
        <v>1</v>
      </c>
      <c r="R31" s="1">
        <f>COUNTIFS(Table2[Sub-Sector],Table4[[#This Row],[Sub-Sector]],Table2[% Price above 20 EMA],"&gt;=0")/Table4[[#This Row],[Count]]</f>
        <v>0.90476190476190477</v>
      </c>
      <c r="S31" s="1">
        <f>COUNTIFS(Table2[Sub-Sector],Table4[[#This Row],[Sub-Sector]],Table2[% Price above 50 EMA],"&gt;=0")/Table4[[#This Row],[Count]]</f>
        <v>0.90476190476190477</v>
      </c>
      <c r="T31" s="1">
        <f>COUNTIFS(Table2[Sub-Sector],Table4[[#This Row],[Sub-Sector]],Table2[% Price above 200 EMA],"&gt;=0")/Table4[[#This Row],[Count]]</f>
        <v>0.95238095238095233</v>
      </c>
      <c r="U31" s="1">
        <f>COUNTIFS(Table2[Sub-Sector],Table4[[#This Row],[Sub-Sector]],Table2[Rate of Change - Zone],"Positive")/Table4[[#This Row],[Count]]</f>
        <v>0.95238095238095233</v>
      </c>
      <c r="V31" s="1">
        <f>COUNTIFS(Table2[Sub-Sector],Table4[[#This Row],[Sub-Sector]],Table2[Sharpe Ratio],"&gt;=0.10")/Table4[[#This Row],[Count]]</f>
        <v>0.19047619047619047</v>
      </c>
    </row>
    <row r="32" spans="1:22" x14ac:dyDescent="0.3">
      <c r="A32" t="s">
        <v>523</v>
      </c>
      <c r="B32">
        <f>COUNTIFS(Table2[Sub-Sector],Table4[[#This Row],[Sub-Sector]])</f>
        <v>17</v>
      </c>
      <c r="C32" s="1">
        <f>COUNTIFS(Table2[Sub-Sector],Table4[[#This Row],[Sub-Sector]],Table2[Uptrend],"Uptrend")/Table4[[#This Row],[Count]]</f>
        <v>0.29411764705882354</v>
      </c>
      <c r="D32" s="1">
        <f>COUNTIFS(Table2[Sub-Sector],Table4[[#This Row],[Sub-Sector]],Table2[1W Return vs Nifty],"&gt;=5")/Table4[[#This Row],[Count]]</f>
        <v>0.17647058823529413</v>
      </c>
      <c r="E32" s="1">
        <f>COUNTIFS(Table2[Sub-Sector],Table4[[#This Row],[Sub-Sector]],Table2[1M Return vs Nifty],"&gt;=5")/Table4[[#This Row],[Count]]</f>
        <v>0.35294117647058826</v>
      </c>
      <c r="F32" s="1">
        <f>COUNTIFS(Table2[Sub-Sector],Table4[[#This Row],[Sub-Sector]],Table2[6M Return vs Nifty],"&gt;=10")/Table4[[#This Row],[Count]]</f>
        <v>5.8823529411764705E-2</v>
      </c>
      <c r="G32" s="1">
        <f>COUNTIFS(Table2[Sub-Sector],Table4[[#This Row],[Sub-Sector]],Table2[1Y Return vs Nifty],"&gt;=10")/Table4[[#This Row],[Count]]</f>
        <v>0.11764705882352941</v>
      </c>
      <c r="H32" s="1">
        <f>COUNTIFS(Table2[Sub-Sector],Table4[[#This Row],[Sub-Sector]],Table2[RSI Exponential â€“ 14D],"&gt;=50")/Table4[[#This Row],[Count]]</f>
        <v>0.41176470588235292</v>
      </c>
      <c r="I32" s="1">
        <f>COUNTIFS(Table2[Sub-Sector],Table4[[#This Row],[Sub-Sector]],Table2[Relative Volume],"&gt;=2")/Table4[[#This Row],[Count]]</f>
        <v>0.17647058823529413</v>
      </c>
      <c r="J32" s="1">
        <f>COUNTIFS(Table2[Sub-Sector],Table4[[#This Row],[Sub-Sector]],Table2[% Away From Day Low],"&gt;=0.05")/Table4[[#This Row],[Count]]</f>
        <v>0</v>
      </c>
      <c r="K32" s="1">
        <f>COUNTIFS(Table2[Sub-Sector],Table4[[#This Row],[Sub-Sector]],Table2[% Away From Day High],"&lt;=0.05")/Table4[[#This Row],[Count]]</f>
        <v>1</v>
      </c>
      <c r="L32" s="1">
        <f>COUNTIFS(Table2[Sub-Sector],Table4[[#This Row],[Sub-Sector]],Table2[% Away From Current Week Low],"&gt;=0.05")/Table4[[#This Row],[Count]]</f>
        <v>0</v>
      </c>
      <c r="M32" s="1">
        <f>COUNTIFS(Table2[Sub-Sector],Table4[[#This Row],[Sub-Sector]],Table2[% Away From Current Week High],"&lt;=0.05")/Table4[[#This Row],[Count]]</f>
        <v>0.88235294117647056</v>
      </c>
      <c r="N32" s="1">
        <f>COUNTIFS(Table2[Sub-Sector],Table4[[#This Row],[Sub-Sector]],Table2[% Away From Current Month Low],"&gt;=0.05")/Table4[[#This Row],[Count]]</f>
        <v>1</v>
      </c>
      <c r="O32" s="1">
        <f>COUNTIFS(Table2[Sub-Sector],Table4[[#This Row],[Sub-Sector]],Table2[% Away From Current Month High],"&lt;=0.05")/Table4[[#This Row],[Count]]</f>
        <v>0.52941176470588236</v>
      </c>
      <c r="P32" s="1">
        <f>COUNTIFS(Table2[Sub-Sector],Table4[[#This Row],[Sub-Sector]],Table2[% Away From 52W High],"&lt;=10")/Table4[[#This Row],[Count]]</f>
        <v>0.17647058823529413</v>
      </c>
      <c r="Q32" s="1">
        <f>COUNTIFS(Table2[Sub-Sector],Table4[[#This Row],[Sub-Sector]],Table2[% Away From 52W Low],"&gt;=10")/Table4[[#This Row],[Count]]</f>
        <v>0.94117647058823528</v>
      </c>
      <c r="R32" s="1">
        <f>COUNTIFS(Table2[Sub-Sector],Table4[[#This Row],[Sub-Sector]],Table2[% Price above 20 EMA],"&gt;=0")/Table4[[#This Row],[Count]]</f>
        <v>0.94117647058823528</v>
      </c>
      <c r="S32" s="1">
        <f>COUNTIFS(Table2[Sub-Sector],Table4[[#This Row],[Sub-Sector]],Table2[% Price above 50 EMA],"&gt;=0")/Table4[[#This Row],[Count]]</f>
        <v>0.94117647058823528</v>
      </c>
      <c r="T32" s="1">
        <f>COUNTIFS(Table2[Sub-Sector],Table4[[#This Row],[Sub-Sector]],Table2[% Price above 200 EMA],"&gt;=0")/Table4[[#This Row],[Count]]</f>
        <v>0.70588235294117652</v>
      </c>
      <c r="U32" s="1">
        <f>COUNTIFS(Table2[Sub-Sector],Table4[[#This Row],[Sub-Sector]],Table2[Rate of Change - Zone],"Positive")/Table4[[#This Row],[Count]]</f>
        <v>0.94117647058823528</v>
      </c>
      <c r="V32" s="1">
        <f>COUNTIFS(Table2[Sub-Sector],Table4[[#This Row],[Sub-Sector]],Table2[Sharpe Ratio],"&gt;=0.10")/Table4[[#This Row],[Count]]</f>
        <v>0.11764705882352941</v>
      </c>
    </row>
    <row r="33" spans="1:22" x14ac:dyDescent="0.3">
      <c r="A33" t="s">
        <v>60</v>
      </c>
      <c r="B33">
        <f>COUNTIFS(Table2[Sub-Sector],Table4[[#This Row],[Sub-Sector]])</f>
        <v>6</v>
      </c>
      <c r="C33" s="1">
        <f>COUNTIFS(Table2[Sub-Sector],Table4[[#This Row],[Sub-Sector]],Table2[Uptrend],"Uptrend")/Table4[[#This Row],[Count]]</f>
        <v>1</v>
      </c>
      <c r="D33" s="1">
        <f>COUNTIFS(Table2[Sub-Sector],Table4[[#This Row],[Sub-Sector]],Table2[1W Return vs Nifty],"&gt;=5")/Table4[[#This Row],[Count]]</f>
        <v>0.16666666666666666</v>
      </c>
      <c r="E33" s="1">
        <f>COUNTIFS(Table2[Sub-Sector],Table4[[#This Row],[Sub-Sector]],Table2[1M Return vs Nifty],"&gt;=5")/Table4[[#This Row],[Count]]</f>
        <v>0.5</v>
      </c>
      <c r="F33" s="1">
        <f>COUNTIFS(Table2[Sub-Sector],Table4[[#This Row],[Sub-Sector]],Table2[6M Return vs Nifty],"&gt;=10")/Table4[[#This Row],[Count]]</f>
        <v>0.83333333333333337</v>
      </c>
      <c r="G33" s="1">
        <f>COUNTIFS(Table2[Sub-Sector],Table4[[#This Row],[Sub-Sector]],Table2[1Y Return vs Nifty],"&gt;=10")/Table4[[#This Row],[Count]]</f>
        <v>1</v>
      </c>
      <c r="H33" s="1">
        <f>COUNTIFS(Table2[Sub-Sector],Table4[[#This Row],[Sub-Sector]],Table2[RSI Exponential â€“ 14D],"&gt;=50")/Table4[[#This Row],[Count]]</f>
        <v>1</v>
      </c>
      <c r="I33" s="1">
        <f>COUNTIFS(Table2[Sub-Sector],Table4[[#This Row],[Sub-Sector]],Table2[Relative Volume],"&gt;=2")/Table4[[#This Row],[Count]]</f>
        <v>0.16666666666666666</v>
      </c>
      <c r="J33" s="1">
        <f>COUNTIFS(Table2[Sub-Sector],Table4[[#This Row],[Sub-Sector]],Table2[% Away From Day Low],"&gt;=0.05")/Table4[[#This Row],[Count]]</f>
        <v>0</v>
      </c>
      <c r="K33" s="1">
        <f>COUNTIFS(Table2[Sub-Sector],Table4[[#This Row],[Sub-Sector]],Table2[% Away From Day High],"&lt;=0.05")/Table4[[#This Row],[Count]]</f>
        <v>1</v>
      </c>
      <c r="L33" s="1">
        <f>COUNTIFS(Table2[Sub-Sector],Table4[[#This Row],[Sub-Sector]],Table2[% Away From Current Week Low],"&gt;=0.05")/Table4[[#This Row],[Count]]</f>
        <v>0</v>
      </c>
      <c r="M33" s="1">
        <f>COUNTIFS(Table2[Sub-Sector],Table4[[#This Row],[Sub-Sector]],Table2[% Away From Current Week High],"&lt;=0.05")/Table4[[#This Row],[Count]]</f>
        <v>1</v>
      </c>
      <c r="N33" s="1">
        <f>COUNTIFS(Table2[Sub-Sector],Table4[[#This Row],[Sub-Sector]],Table2[% Away From Current Month Low],"&gt;=0.05")/Table4[[#This Row],[Count]]</f>
        <v>1</v>
      </c>
      <c r="O33" s="1">
        <f>COUNTIFS(Table2[Sub-Sector],Table4[[#This Row],[Sub-Sector]],Table2[% Away From Current Month High],"&lt;=0.05")/Table4[[#This Row],[Count]]</f>
        <v>0.33333333333333331</v>
      </c>
      <c r="P33" s="1">
        <f>COUNTIFS(Table2[Sub-Sector],Table4[[#This Row],[Sub-Sector]],Table2[% Away From 52W High],"&lt;=10")/Table4[[#This Row],[Count]]</f>
        <v>0.5</v>
      </c>
      <c r="Q33" s="1">
        <f>COUNTIFS(Table2[Sub-Sector],Table4[[#This Row],[Sub-Sector]],Table2[% Away From 52W Low],"&gt;=10")/Table4[[#This Row],[Count]]</f>
        <v>1</v>
      </c>
      <c r="R33" s="1">
        <f>COUNTIFS(Table2[Sub-Sector],Table4[[#This Row],[Sub-Sector]],Table2[% Price above 20 EMA],"&gt;=0")/Table4[[#This Row],[Count]]</f>
        <v>0.66666666666666663</v>
      </c>
      <c r="S33" s="1">
        <f>COUNTIFS(Table2[Sub-Sector],Table4[[#This Row],[Sub-Sector]],Table2[% Price above 50 EMA],"&gt;=0")/Table4[[#This Row],[Count]]</f>
        <v>1</v>
      </c>
      <c r="T33" s="1">
        <f>COUNTIFS(Table2[Sub-Sector],Table4[[#This Row],[Sub-Sector]],Table2[% Price above 200 EMA],"&gt;=0")/Table4[[#This Row],[Count]]</f>
        <v>1</v>
      </c>
      <c r="U33" s="1">
        <f>COUNTIFS(Table2[Sub-Sector],Table4[[#This Row],[Sub-Sector]],Table2[Rate of Change - Zone],"Positive")/Table4[[#This Row],[Count]]</f>
        <v>0.66666666666666663</v>
      </c>
      <c r="V33" s="1">
        <f>COUNTIFS(Table2[Sub-Sector],Table4[[#This Row],[Sub-Sector]],Table2[Sharpe Ratio],"&gt;=0.10")/Table4[[#This Row],[Count]]</f>
        <v>0.83333333333333337</v>
      </c>
    </row>
    <row r="34" spans="1:22" x14ac:dyDescent="0.3">
      <c r="A34" t="s">
        <v>137</v>
      </c>
      <c r="B34">
        <f>COUNTIFS(Table2[Sub-Sector],Table4[[#This Row],[Sub-Sector]])</f>
        <v>19</v>
      </c>
      <c r="C34" s="1">
        <f>COUNTIFS(Table2[Sub-Sector],Table4[[#This Row],[Sub-Sector]],Table2[Uptrend],"Uptrend")/Table4[[#This Row],[Count]]</f>
        <v>0.78947368421052633</v>
      </c>
      <c r="D34" s="1">
        <f>COUNTIFS(Table2[Sub-Sector],Table4[[#This Row],[Sub-Sector]],Table2[1W Return vs Nifty],"&gt;=5")/Table4[[#This Row],[Count]]</f>
        <v>0.15789473684210525</v>
      </c>
      <c r="E34" s="1">
        <f>COUNTIFS(Table2[Sub-Sector],Table4[[#This Row],[Sub-Sector]],Table2[1M Return vs Nifty],"&gt;=5")/Table4[[#This Row],[Count]]</f>
        <v>0.52631578947368418</v>
      </c>
      <c r="F34" s="1">
        <f>COUNTIFS(Table2[Sub-Sector],Table4[[#This Row],[Sub-Sector]],Table2[6M Return vs Nifty],"&gt;=10")/Table4[[#This Row],[Count]]</f>
        <v>0.73684210526315785</v>
      </c>
      <c r="G34" s="1">
        <f>COUNTIFS(Table2[Sub-Sector],Table4[[#This Row],[Sub-Sector]],Table2[1Y Return vs Nifty],"&gt;=10")/Table4[[#This Row],[Count]]</f>
        <v>0.89473684210526316</v>
      </c>
      <c r="H34" s="1">
        <f>COUNTIFS(Table2[Sub-Sector],Table4[[#This Row],[Sub-Sector]],Table2[RSI Exponential â€“ 14D],"&gt;=50")/Table4[[#This Row],[Count]]</f>
        <v>0.63157894736842102</v>
      </c>
      <c r="I34" s="1">
        <f>COUNTIFS(Table2[Sub-Sector],Table4[[#This Row],[Sub-Sector]],Table2[Relative Volume],"&gt;=2")/Table4[[#This Row],[Count]]</f>
        <v>0.15789473684210525</v>
      </c>
      <c r="J34" s="1">
        <f>COUNTIFS(Table2[Sub-Sector],Table4[[#This Row],[Sub-Sector]],Table2[% Away From Day Low],"&gt;=0.05")/Table4[[#This Row],[Count]]</f>
        <v>0</v>
      </c>
      <c r="K34" s="1">
        <f>COUNTIFS(Table2[Sub-Sector],Table4[[#This Row],[Sub-Sector]],Table2[% Away From Day High],"&lt;=0.05")/Table4[[#This Row],[Count]]</f>
        <v>0.89473684210526316</v>
      </c>
      <c r="L34" s="1">
        <f>COUNTIFS(Table2[Sub-Sector],Table4[[#This Row],[Sub-Sector]],Table2[% Away From Current Week Low],"&gt;=0.05")/Table4[[#This Row],[Count]]</f>
        <v>5.2631578947368418E-2</v>
      </c>
      <c r="M34" s="1">
        <f>COUNTIFS(Table2[Sub-Sector],Table4[[#This Row],[Sub-Sector]],Table2[% Away From Current Week High],"&lt;=0.05")/Table4[[#This Row],[Count]]</f>
        <v>0.78947368421052633</v>
      </c>
      <c r="N34" s="1">
        <f>COUNTIFS(Table2[Sub-Sector],Table4[[#This Row],[Sub-Sector]],Table2[% Away From Current Month Low],"&gt;=0.05")/Table4[[#This Row],[Count]]</f>
        <v>1</v>
      </c>
      <c r="O34" s="1">
        <f>COUNTIFS(Table2[Sub-Sector],Table4[[#This Row],[Sub-Sector]],Table2[% Away From Current Month High],"&lt;=0.05")/Table4[[#This Row],[Count]]</f>
        <v>0.42105263157894735</v>
      </c>
      <c r="P34" s="1">
        <f>COUNTIFS(Table2[Sub-Sector],Table4[[#This Row],[Sub-Sector]],Table2[% Away From 52W High],"&lt;=10")/Table4[[#This Row],[Count]]</f>
        <v>0.68421052631578949</v>
      </c>
      <c r="Q34" s="1">
        <f>COUNTIFS(Table2[Sub-Sector],Table4[[#This Row],[Sub-Sector]],Table2[% Away From 52W Low],"&gt;=10")/Table4[[#This Row],[Count]]</f>
        <v>1</v>
      </c>
      <c r="R34" s="1">
        <f>COUNTIFS(Table2[Sub-Sector],Table4[[#This Row],[Sub-Sector]],Table2[% Price above 20 EMA],"&gt;=0")/Table4[[#This Row],[Count]]</f>
        <v>0.73684210526315785</v>
      </c>
      <c r="S34" s="1">
        <f>COUNTIFS(Table2[Sub-Sector],Table4[[#This Row],[Sub-Sector]],Table2[% Price above 50 EMA],"&gt;=0")/Table4[[#This Row],[Count]]</f>
        <v>0.78947368421052633</v>
      </c>
      <c r="T34" s="1">
        <f>COUNTIFS(Table2[Sub-Sector],Table4[[#This Row],[Sub-Sector]],Table2[% Price above 200 EMA],"&gt;=0")/Table4[[#This Row],[Count]]</f>
        <v>0.89473684210526316</v>
      </c>
      <c r="U34" s="1">
        <f>COUNTIFS(Table2[Sub-Sector],Table4[[#This Row],[Sub-Sector]],Table2[Rate of Change - Zone],"Positive")/Table4[[#This Row],[Count]]</f>
        <v>0.84210526315789469</v>
      </c>
      <c r="V34" s="1">
        <f>COUNTIFS(Table2[Sub-Sector],Table4[[#This Row],[Sub-Sector]],Table2[Sharpe Ratio],"&gt;=0.10")/Table4[[#This Row],[Count]]</f>
        <v>0.68421052631578949</v>
      </c>
    </row>
    <row r="35" spans="1:22" x14ac:dyDescent="0.3">
      <c r="A35" t="s">
        <v>124</v>
      </c>
      <c r="B35">
        <f>COUNTIFS(Table2[Sub-Sector],Table4[[#This Row],[Sub-Sector]])</f>
        <v>8</v>
      </c>
      <c r="C35" s="1">
        <f>COUNTIFS(Table2[Sub-Sector],Table4[[#This Row],[Sub-Sector]],Table2[Uptrend],"Uptrend")/Table4[[#This Row],[Count]]</f>
        <v>0.875</v>
      </c>
      <c r="D35" s="1">
        <f>COUNTIFS(Table2[Sub-Sector],Table4[[#This Row],[Sub-Sector]],Table2[1W Return vs Nifty],"&gt;=5")/Table4[[#This Row],[Count]]</f>
        <v>0</v>
      </c>
      <c r="E35" s="1">
        <f>COUNTIFS(Table2[Sub-Sector],Table4[[#This Row],[Sub-Sector]],Table2[1M Return vs Nifty],"&gt;=5")/Table4[[#This Row],[Count]]</f>
        <v>0.625</v>
      </c>
      <c r="F35" s="1">
        <f>COUNTIFS(Table2[Sub-Sector],Table4[[#This Row],[Sub-Sector]],Table2[6M Return vs Nifty],"&gt;=10")/Table4[[#This Row],[Count]]</f>
        <v>0.375</v>
      </c>
      <c r="G35" s="1">
        <f>COUNTIFS(Table2[Sub-Sector],Table4[[#This Row],[Sub-Sector]],Table2[1Y Return vs Nifty],"&gt;=10")/Table4[[#This Row],[Count]]</f>
        <v>0.5</v>
      </c>
      <c r="H35" s="1">
        <f>COUNTIFS(Table2[Sub-Sector],Table4[[#This Row],[Sub-Sector]],Table2[RSI Exponential â€“ 14D],"&gt;=50")/Table4[[#This Row],[Count]]</f>
        <v>0.5</v>
      </c>
      <c r="I35" s="1">
        <f>COUNTIFS(Table2[Sub-Sector],Table4[[#This Row],[Sub-Sector]],Table2[Relative Volume],"&gt;=2")/Table4[[#This Row],[Count]]</f>
        <v>0.125</v>
      </c>
      <c r="J35" s="1">
        <f>COUNTIFS(Table2[Sub-Sector],Table4[[#This Row],[Sub-Sector]],Table2[% Away From Day Low],"&gt;=0.05")/Table4[[#This Row],[Count]]</f>
        <v>0</v>
      </c>
      <c r="K35" s="1">
        <f>COUNTIFS(Table2[Sub-Sector],Table4[[#This Row],[Sub-Sector]],Table2[% Away From Day High],"&lt;=0.05")/Table4[[#This Row],[Count]]</f>
        <v>0.875</v>
      </c>
      <c r="L35" s="1">
        <f>COUNTIFS(Table2[Sub-Sector],Table4[[#This Row],[Sub-Sector]],Table2[% Away From Current Week Low],"&gt;=0.05")/Table4[[#This Row],[Count]]</f>
        <v>0.125</v>
      </c>
      <c r="M35" s="1">
        <f>COUNTIFS(Table2[Sub-Sector],Table4[[#This Row],[Sub-Sector]],Table2[% Away From Current Week High],"&lt;=0.05")/Table4[[#This Row],[Count]]</f>
        <v>0.875</v>
      </c>
      <c r="N35" s="1">
        <f>COUNTIFS(Table2[Sub-Sector],Table4[[#This Row],[Sub-Sector]],Table2[% Away From Current Month Low],"&gt;=0.05")/Table4[[#This Row],[Count]]</f>
        <v>0.875</v>
      </c>
      <c r="O35" s="1">
        <f>COUNTIFS(Table2[Sub-Sector],Table4[[#This Row],[Sub-Sector]],Table2[% Away From Current Month High],"&lt;=0.05")/Table4[[#This Row],[Count]]</f>
        <v>0.25</v>
      </c>
      <c r="P35" s="1">
        <f>COUNTIFS(Table2[Sub-Sector],Table4[[#This Row],[Sub-Sector]],Table2[% Away From 52W High],"&lt;=10")/Table4[[#This Row],[Count]]</f>
        <v>0.5</v>
      </c>
      <c r="Q35" s="1">
        <f>COUNTIFS(Table2[Sub-Sector],Table4[[#This Row],[Sub-Sector]],Table2[% Away From 52W Low],"&gt;=10")/Table4[[#This Row],[Count]]</f>
        <v>1</v>
      </c>
      <c r="R35" s="1">
        <f>COUNTIFS(Table2[Sub-Sector],Table4[[#This Row],[Sub-Sector]],Table2[% Price above 20 EMA],"&gt;=0")/Table4[[#This Row],[Count]]</f>
        <v>0.875</v>
      </c>
      <c r="S35" s="1">
        <f>COUNTIFS(Table2[Sub-Sector],Table4[[#This Row],[Sub-Sector]],Table2[% Price above 50 EMA],"&gt;=0")/Table4[[#This Row],[Count]]</f>
        <v>0.875</v>
      </c>
      <c r="T35" s="1">
        <f>COUNTIFS(Table2[Sub-Sector],Table4[[#This Row],[Sub-Sector]],Table2[% Price above 200 EMA],"&gt;=0")/Table4[[#This Row],[Count]]</f>
        <v>0.875</v>
      </c>
      <c r="U35" s="1">
        <f>COUNTIFS(Table2[Sub-Sector],Table4[[#This Row],[Sub-Sector]],Table2[Rate of Change - Zone],"Positive")/Table4[[#This Row],[Count]]</f>
        <v>0.375</v>
      </c>
      <c r="V35" s="1">
        <f>COUNTIFS(Table2[Sub-Sector],Table4[[#This Row],[Sub-Sector]],Table2[Sharpe Ratio],"&gt;=0.10")/Table4[[#This Row],[Count]]</f>
        <v>0.125</v>
      </c>
    </row>
    <row r="36" spans="1:22" x14ac:dyDescent="0.3">
      <c r="A36" t="s">
        <v>49</v>
      </c>
      <c r="B36">
        <f>COUNTIFS(Table2[Sub-Sector],Table4[[#This Row],[Sub-Sector]])</f>
        <v>17</v>
      </c>
      <c r="C36" s="1">
        <f>COUNTIFS(Table2[Sub-Sector],Table4[[#This Row],[Sub-Sector]],Table2[Uptrend],"Uptrend")/Table4[[#This Row],[Count]]</f>
        <v>0.58823529411764708</v>
      </c>
      <c r="D36" s="1">
        <f>COUNTIFS(Table2[Sub-Sector],Table4[[#This Row],[Sub-Sector]],Table2[1W Return vs Nifty],"&gt;=5")/Table4[[#This Row],[Count]]</f>
        <v>0</v>
      </c>
      <c r="E36" s="1">
        <f>COUNTIFS(Table2[Sub-Sector],Table4[[#This Row],[Sub-Sector]],Table2[1M Return vs Nifty],"&gt;=5")/Table4[[#This Row],[Count]]</f>
        <v>0.47058823529411764</v>
      </c>
      <c r="F36" s="1">
        <f>COUNTIFS(Table2[Sub-Sector],Table4[[#This Row],[Sub-Sector]],Table2[6M Return vs Nifty],"&gt;=10")/Table4[[#This Row],[Count]]</f>
        <v>0.35294117647058826</v>
      </c>
      <c r="G36" s="1">
        <f>COUNTIFS(Table2[Sub-Sector],Table4[[#This Row],[Sub-Sector]],Table2[1Y Return vs Nifty],"&gt;=10")/Table4[[#This Row],[Count]]</f>
        <v>0.41176470588235292</v>
      </c>
      <c r="H36" s="1">
        <f>COUNTIFS(Table2[Sub-Sector],Table4[[#This Row],[Sub-Sector]],Table2[RSI Exponential â€“ 14D],"&gt;=50")/Table4[[#This Row],[Count]]</f>
        <v>0.29411764705882354</v>
      </c>
      <c r="I36" s="1">
        <f>COUNTIFS(Table2[Sub-Sector],Table4[[#This Row],[Sub-Sector]],Table2[Relative Volume],"&gt;=2")/Table4[[#This Row],[Count]]</f>
        <v>0.11764705882352941</v>
      </c>
      <c r="J36" s="1">
        <f>COUNTIFS(Table2[Sub-Sector],Table4[[#This Row],[Sub-Sector]],Table2[% Away From Day Low],"&gt;=0.05")/Table4[[#This Row],[Count]]</f>
        <v>0</v>
      </c>
      <c r="K36" s="1">
        <f>COUNTIFS(Table2[Sub-Sector],Table4[[#This Row],[Sub-Sector]],Table2[% Away From Day High],"&lt;=0.05")/Table4[[#This Row],[Count]]</f>
        <v>0.94117647058823528</v>
      </c>
      <c r="L36" s="1">
        <f>COUNTIFS(Table2[Sub-Sector],Table4[[#This Row],[Sub-Sector]],Table2[% Away From Current Week Low],"&gt;=0.05")/Table4[[#This Row],[Count]]</f>
        <v>0.11764705882352941</v>
      </c>
      <c r="M36" s="1">
        <f>COUNTIFS(Table2[Sub-Sector],Table4[[#This Row],[Sub-Sector]],Table2[% Away From Current Week High],"&lt;=0.05")/Table4[[#This Row],[Count]]</f>
        <v>0.82352941176470584</v>
      </c>
      <c r="N36" s="1">
        <f>COUNTIFS(Table2[Sub-Sector],Table4[[#This Row],[Sub-Sector]],Table2[% Away From Current Month Low],"&gt;=0.05")/Table4[[#This Row],[Count]]</f>
        <v>1</v>
      </c>
      <c r="O36" s="1">
        <f>COUNTIFS(Table2[Sub-Sector],Table4[[#This Row],[Sub-Sector]],Table2[% Away From Current Month High],"&lt;=0.05")/Table4[[#This Row],[Count]]</f>
        <v>0.52941176470588236</v>
      </c>
      <c r="P36" s="1">
        <f>COUNTIFS(Table2[Sub-Sector],Table4[[#This Row],[Sub-Sector]],Table2[% Away From 52W High],"&lt;=10")/Table4[[#This Row],[Count]]</f>
        <v>0.41176470588235292</v>
      </c>
      <c r="Q36" s="1">
        <f>COUNTIFS(Table2[Sub-Sector],Table4[[#This Row],[Sub-Sector]],Table2[% Away From 52W Low],"&gt;=10")/Table4[[#This Row],[Count]]</f>
        <v>1</v>
      </c>
      <c r="R36" s="1">
        <f>COUNTIFS(Table2[Sub-Sector],Table4[[#This Row],[Sub-Sector]],Table2[% Price above 20 EMA],"&gt;=0")/Table4[[#This Row],[Count]]</f>
        <v>0.70588235294117652</v>
      </c>
      <c r="S36" s="1">
        <f>COUNTIFS(Table2[Sub-Sector],Table4[[#This Row],[Sub-Sector]],Table2[% Price above 50 EMA],"&gt;=0")/Table4[[#This Row],[Count]]</f>
        <v>0.70588235294117652</v>
      </c>
      <c r="T36" s="1">
        <f>COUNTIFS(Table2[Sub-Sector],Table4[[#This Row],[Sub-Sector]],Table2[% Price above 200 EMA],"&gt;=0")/Table4[[#This Row],[Count]]</f>
        <v>0.76470588235294112</v>
      </c>
      <c r="U36" s="1">
        <f>COUNTIFS(Table2[Sub-Sector],Table4[[#This Row],[Sub-Sector]],Table2[Rate of Change - Zone],"Positive")/Table4[[#This Row],[Count]]</f>
        <v>0.76470588235294112</v>
      </c>
      <c r="V36" s="1">
        <f>COUNTIFS(Table2[Sub-Sector],Table4[[#This Row],[Sub-Sector]],Table2[Sharpe Ratio],"&gt;=0.10")/Table4[[#This Row],[Count]]</f>
        <v>5.8823529411764705E-2</v>
      </c>
    </row>
    <row r="37" spans="1:22" x14ac:dyDescent="0.3">
      <c r="A37" t="s">
        <v>383</v>
      </c>
      <c r="B37">
        <f>COUNTIFS(Table2[Sub-Sector],Table4[[#This Row],[Sub-Sector]])</f>
        <v>9</v>
      </c>
      <c r="C37" s="1">
        <f>COUNTIFS(Table2[Sub-Sector],Table4[[#This Row],[Sub-Sector]],Table2[Uptrend],"Uptrend")/Table4[[#This Row],[Count]]</f>
        <v>0.77777777777777779</v>
      </c>
      <c r="D37" s="1">
        <f>COUNTIFS(Table2[Sub-Sector],Table4[[#This Row],[Sub-Sector]],Table2[1W Return vs Nifty],"&gt;=5")/Table4[[#This Row],[Count]]</f>
        <v>0.1111111111111111</v>
      </c>
      <c r="E37" s="1">
        <f>COUNTIFS(Table2[Sub-Sector],Table4[[#This Row],[Sub-Sector]],Table2[1M Return vs Nifty],"&gt;=5")/Table4[[#This Row],[Count]]</f>
        <v>0.44444444444444442</v>
      </c>
      <c r="F37" s="1">
        <f>COUNTIFS(Table2[Sub-Sector],Table4[[#This Row],[Sub-Sector]],Table2[6M Return vs Nifty],"&gt;=10")/Table4[[#This Row],[Count]]</f>
        <v>0.44444444444444442</v>
      </c>
      <c r="G37" s="1">
        <f>COUNTIFS(Table2[Sub-Sector],Table4[[#This Row],[Sub-Sector]],Table2[1Y Return vs Nifty],"&gt;=10")/Table4[[#This Row],[Count]]</f>
        <v>0.44444444444444442</v>
      </c>
      <c r="H37" s="1">
        <f>COUNTIFS(Table2[Sub-Sector],Table4[[#This Row],[Sub-Sector]],Table2[RSI Exponential â€“ 14D],"&gt;=50")/Table4[[#This Row],[Count]]</f>
        <v>0.44444444444444442</v>
      </c>
      <c r="I37" s="1">
        <f>COUNTIFS(Table2[Sub-Sector],Table4[[#This Row],[Sub-Sector]],Table2[Relative Volume],"&gt;=2")/Table4[[#This Row],[Count]]</f>
        <v>0.1111111111111111</v>
      </c>
      <c r="J37" s="1">
        <f>COUNTIFS(Table2[Sub-Sector],Table4[[#This Row],[Sub-Sector]],Table2[% Away From Day Low],"&gt;=0.05")/Table4[[#This Row],[Count]]</f>
        <v>0</v>
      </c>
      <c r="K37" s="1">
        <f>COUNTIFS(Table2[Sub-Sector],Table4[[#This Row],[Sub-Sector]],Table2[% Away From Day High],"&lt;=0.05")/Table4[[#This Row],[Count]]</f>
        <v>0.88888888888888884</v>
      </c>
      <c r="L37" s="1">
        <f>COUNTIFS(Table2[Sub-Sector],Table4[[#This Row],[Sub-Sector]],Table2[% Away From Current Week Low],"&gt;=0.05")/Table4[[#This Row],[Count]]</f>
        <v>0.1111111111111111</v>
      </c>
      <c r="M37" s="1">
        <f>COUNTIFS(Table2[Sub-Sector],Table4[[#This Row],[Sub-Sector]],Table2[% Away From Current Week High],"&lt;=0.05")/Table4[[#This Row],[Count]]</f>
        <v>0.88888888888888884</v>
      </c>
      <c r="N37" s="1">
        <f>COUNTIFS(Table2[Sub-Sector],Table4[[#This Row],[Sub-Sector]],Table2[% Away From Current Month Low],"&gt;=0.05")/Table4[[#This Row],[Count]]</f>
        <v>1</v>
      </c>
      <c r="O37" s="1">
        <f>COUNTIFS(Table2[Sub-Sector],Table4[[#This Row],[Sub-Sector]],Table2[% Away From Current Month High],"&lt;=0.05")/Table4[[#This Row],[Count]]</f>
        <v>0.44444444444444442</v>
      </c>
      <c r="P37" s="1">
        <f>COUNTIFS(Table2[Sub-Sector],Table4[[#This Row],[Sub-Sector]],Table2[% Away From 52W High],"&lt;=10")/Table4[[#This Row],[Count]]</f>
        <v>0.44444444444444442</v>
      </c>
      <c r="Q37" s="1">
        <f>COUNTIFS(Table2[Sub-Sector],Table4[[#This Row],[Sub-Sector]],Table2[% Away From 52W Low],"&gt;=10")/Table4[[#This Row],[Count]]</f>
        <v>1</v>
      </c>
      <c r="R37" s="1">
        <f>COUNTIFS(Table2[Sub-Sector],Table4[[#This Row],[Sub-Sector]],Table2[% Price above 20 EMA],"&gt;=0")/Table4[[#This Row],[Count]]</f>
        <v>0.88888888888888884</v>
      </c>
      <c r="S37" s="1">
        <f>COUNTIFS(Table2[Sub-Sector],Table4[[#This Row],[Sub-Sector]],Table2[% Price above 50 EMA],"&gt;=0")/Table4[[#This Row],[Count]]</f>
        <v>0.88888888888888884</v>
      </c>
      <c r="T37" s="1">
        <f>COUNTIFS(Table2[Sub-Sector],Table4[[#This Row],[Sub-Sector]],Table2[% Price above 200 EMA],"&gt;=0")/Table4[[#This Row],[Count]]</f>
        <v>0.88888888888888884</v>
      </c>
      <c r="U37" s="1">
        <f>COUNTIFS(Table2[Sub-Sector],Table4[[#This Row],[Sub-Sector]],Table2[Rate of Change - Zone],"Positive")/Table4[[#This Row],[Count]]</f>
        <v>0.88888888888888884</v>
      </c>
      <c r="V37" s="1">
        <f>COUNTIFS(Table2[Sub-Sector],Table4[[#This Row],[Sub-Sector]],Table2[Sharpe Ratio],"&gt;=0.10")/Table4[[#This Row],[Count]]</f>
        <v>0.55555555555555558</v>
      </c>
    </row>
    <row r="38" spans="1:22" x14ac:dyDescent="0.3">
      <c r="A38" t="s">
        <v>21</v>
      </c>
      <c r="B38">
        <f>COUNTIFS(Table2[Sub-Sector],Table4[[#This Row],[Sub-Sector]])</f>
        <v>20</v>
      </c>
      <c r="C38" s="1">
        <f>COUNTIFS(Table2[Sub-Sector],Table4[[#This Row],[Sub-Sector]],Table2[Uptrend],"Uptrend")/Table4[[#This Row],[Count]]</f>
        <v>0.45</v>
      </c>
      <c r="D38" s="1">
        <f>COUNTIFS(Table2[Sub-Sector],Table4[[#This Row],[Sub-Sector]],Table2[1W Return vs Nifty],"&gt;=5")/Table4[[#This Row],[Count]]</f>
        <v>0.15</v>
      </c>
      <c r="E38" s="1">
        <f>COUNTIFS(Table2[Sub-Sector],Table4[[#This Row],[Sub-Sector]],Table2[1M Return vs Nifty],"&gt;=5")/Table4[[#This Row],[Count]]</f>
        <v>0.4</v>
      </c>
      <c r="F38" s="1">
        <f>COUNTIFS(Table2[Sub-Sector],Table4[[#This Row],[Sub-Sector]],Table2[6M Return vs Nifty],"&gt;=10")/Table4[[#This Row],[Count]]</f>
        <v>0.2</v>
      </c>
      <c r="G38" s="1">
        <f>COUNTIFS(Table2[Sub-Sector],Table4[[#This Row],[Sub-Sector]],Table2[1Y Return vs Nifty],"&gt;=10")/Table4[[#This Row],[Count]]</f>
        <v>0.4</v>
      </c>
      <c r="H38" s="1">
        <f>COUNTIFS(Table2[Sub-Sector],Table4[[#This Row],[Sub-Sector]],Table2[RSI Exponential â€“ 14D],"&gt;=50")/Table4[[#This Row],[Count]]</f>
        <v>0.6</v>
      </c>
      <c r="I38" s="1">
        <f>COUNTIFS(Table2[Sub-Sector],Table4[[#This Row],[Sub-Sector]],Table2[Relative Volume],"&gt;=2")/Table4[[#This Row],[Count]]</f>
        <v>0.1</v>
      </c>
      <c r="J38" s="1">
        <f>COUNTIFS(Table2[Sub-Sector],Table4[[#This Row],[Sub-Sector]],Table2[% Away From Day Low],"&gt;=0.05")/Table4[[#This Row],[Count]]</f>
        <v>0</v>
      </c>
      <c r="K38" s="1">
        <f>COUNTIFS(Table2[Sub-Sector],Table4[[#This Row],[Sub-Sector]],Table2[% Away From Day High],"&lt;=0.05")/Table4[[#This Row],[Count]]</f>
        <v>1</v>
      </c>
      <c r="L38" s="1">
        <f>COUNTIFS(Table2[Sub-Sector],Table4[[#This Row],[Sub-Sector]],Table2[% Away From Current Week Low],"&gt;=0.05")/Table4[[#This Row],[Count]]</f>
        <v>0.05</v>
      </c>
      <c r="M38" s="1">
        <f>COUNTIFS(Table2[Sub-Sector],Table4[[#This Row],[Sub-Sector]],Table2[% Away From Current Week High],"&lt;=0.05")/Table4[[#This Row],[Count]]</f>
        <v>0.9</v>
      </c>
      <c r="N38" s="1">
        <f>COUNTIFS(Table2[Sub-Sector],Table4[[#This Row],[Sub-Sector]],Table2[% Away From Current Month Low],"&gt;=0.05")/Table4[[#This Row],[Count]]</f>
        <v>1</v>
      </c>
      <c r="O38" s="1">
        <f>COUNTIFS(Table2[Sub-Sector],Table4[[#This Row],[Sub-Sector]],Table2[% Away From Current Month High],"&lt;=0.05")/Table4[[#This Row],[Count]]</f>
        <v>0.65</v>
      </c>
      <c r="P38" s="1">
        <f>COUNTIFS(Table2[Sub-Sector],Table4[[#This Row],[Sub-Sector]],Table2[% Away From 52W High],"&lt;=10")/Table4[[#This Row],[Count]]</f>
        <v>0.3</v>
      </c>
      <c r="Q38" s="1">
        <f>COUNTIFS(Table2[Sub-Sector],Table4[[#This Row],[Sub-Sector]],Table2[% Away From 52W Low],"&gt;=10")/Table4[[#This Row],[Count]]</f>
        <v>1</v>
      </c>
      <c r="R38" s="1">
        <f>COUNTIFS(Table2[Sub-Sector],Table4[[#This Row],[Sub-Sector]],Table2[% Price above 20 EMA],"&gt;=0")/Table4[[#This Row],[Count]]</f>
        <v>0.95</v>
      </c>
      <c r="S38" s="1">
        <f>COUNTIFS(Table2[Sub-Sector],Table4[[#This Row],[Sub-Sector]],Table2[% Price above 50 EMA],"&gt;=0")/Table4[[#This Row],[Count]]</f>
        <v>0.8</v>
      </c>
      <c r="T38" s="1">
        <f>COUNTIFS(Table2[Sub-Sector],Table4[[#This Row],[Sub-Sector]],Table2[% Price above 200 EMA],"&gt;=0")/Table4[[#This Row],[Count]]</f>
        <v>0.85</v>
      </c>
      <c r="U38" s="1">
        <f>COUNTIFS(Table2[Sub-Sector],Table4[[#This Row],[Sub-Sector]],Table2[Rate of Change - Zone],"Positive")/Table4[[#This Row],[Count]]</f>
        <v>0.95</v>
      </c>
      <c r="V38" s="1">
        <f>COUNTIFS(Table2[Sub-Sector],Table4[[#This Row],[Sub-Sector]],Table2[Sharpe Ratio],"&gt;=0.10")/Table4[[#This Row],[Count]]</f>
        <v>0.1</v>
      </c>
    </row>
    <row r="39" spans="1:22" x14ac:dyDescent="0.3">
      <c r="A39" t="s">
        <v>143</v>
      </c>
      <c r="B39">
        <f>COUNTIFS(Table2[Sub-Sector],Table4[[#This Row],[Sub-Sector]])</f>
        <v>10</v>
      </c>
      <c r="C39" s="1">
        <f>COUNTIFS(Table2[Sub-Sector],Table4[[#This Row],[Sub-Sector]],Table2[Uptrend],"Uptrend")/Table4[[#This Row],[Count]]</f>
        <v>1</v>
      </c>
      <c r="D39" s="1">
        <f>COUNTIFS(Table2[Sub-Sector],Table4[[#This Row],[Sub-Sector]],Table2[1W Return vs Nifty],"&gt;=5")/Table4[[#This Row],[Count]]</f>
        <v>0</v>
      </c>
      <c r="E39" s="1">
        <f>COUNTIFS(Table2[Sub-Sector],Table4[[#This Row],[Sub-Sector]],Table2[1M Return vs Nifty],"&gt;=5")/Table4[[#This Row],[Count]]</f>
        <v>0.2</v>
      </c>
      <c r="F39" s="1">
        <f>COUNTIFS(Table2[Sub-Sector],Table4[[#This Row],[Sub-Sector]],Table2[6M Return vs Nifty],"&gt;=10")/Table4[[#This Row],[Count]]</f>
        <v>1</v>
      </c>
      <c r="G39" s="1">
        <f>COUNTIFS(Table2[Sub-Sector],Table4[[#This Row],[Sub-Sector]],Table2[1Y Return vs Nifty],"&gt;=10")/Table4[[#This Row],[Count]]</f>
        <v>1</v>
      </c>
      <c r="H39" s="1">
        <f>COUNTIFS(Table2[Sub-Sector],Table4[[#This Row],[Sub-Sector]],Table2[RSI Exponential â€“ 14D],"&gt;=50")/Table4[[#This Row],[Count]]</f>
        <v>1</v>
      </c>
      <c r="I39" s="1">
        <f>COUNTIFS(Table2[Sub-Sector],Table4[[#This Row],[Sub-Sector]],Table2[Relative Volume],"&gt;=2")/Table4[[#This Row],[Count]]</f>
        <v>0.1</v>
      </c>
      <c r="J39" s="1">
        <f>COUNTIFS(Table2[Sub-Sector],Table4[[#This Row],[Sub-Sector]],Table2[% Away From Day Low],"&gt;=0.05")/Table4[[#This Row],[Count]]</f>
        <v>0</v>
      </c>
      <c r="K39" s="1">
        <f>COUNTIFS(Table2[Sub-Sector],Table4[[#This Row],[Sub-Sector]],Table2[% Away From Day High],"&lt;=0.05")/Table4[[#This Row],[Count]]</f>
        <v>0.8</v>
      </c>
      <c r="L39" s="1">
        <f>COUNTIFS(Table2[Sub-Sector],Table4[[#This Row],[Sub-Sector]],Table2[% Away From Current Week Low],"&gt;=0.05")/Table4[[#This Row],[Count]]</f>
        <v>0</v>
      </c>
      <c r="M39" s="1">
        <f>COUNTIFS(Table2[Sub-Sector],Table4[[#This Row],[Sub-Sector]],Table2[% Away From Current Week High],"&lt;=0.05")/Table4[[#This Row],[Count]]</f>
        <v>0.7</v>
      </c>
      <c r="N39" s="1">
        <f>COUNTIFS(Table2[Sub-Sector],Table4[[#This Row],[Sub-Sector]],Table2[% Away From Current Month Low],"&gt;=0.05")/Table4[[#This Row],[Count]]</f>
        <v>1</v>
      </c>
      <c r="O39" s="1">
        <f>COUNTIFS(Table2[Sub-Sector],Table4[[#This Row],[Sub-Sector]],Table2[% Away From Current Month High],"&lt;=0.05")/Table4[[#This Row],[Count]]</f>
        <v>0.1</v>
      </c>
      <c r="P39" s="1">
        <f>COUNTIFS(Table2[Sub-Sector],Table4[[#This Row],[Sub-Sector]],Table2[% Away From 52W High],"&lt;=10")/Table4[[#This Row],[Count]]</f>
        <v>0.7</v>
      </c>
      <c r="Q39" s="1">
        <f>COUNTIFS(Table2[Sub-Sector],Table4[[#This Row],[Sub-Sector]],Table2[% Away From 52W Low],"&gt;=10")/Table4[[#This Row],[Count]]</f>
        <v>1</v>
      </c>
      <c r="R39" s="1">
        <f>COUNTIFS(Table2[Sub-Sector],Table4[[#This Row],[Sub-Sector]],Table2[% Price above 20 EMA],"&gt;=0")/Table4[[#This Row],[Count]]</f>
        <v>0.8</v>
      </c>
      <c r="S39" s="1">
        <f>COUNTIFS(Table2[Sub-Sector],Table4[[#This Row],[Sub-Sector]],Table2[% Price above 50 EMA],"&gt;=0")/Table4[[#This Row],[Count]]</f>
        <v>0.9</v>
      </c>
      <c r="T39" s="1">
        <f>COUNTIFS(Table2[Sub-Sector],Table4[[#This Row],[Sub-Sector]],Table2[% Price above 200 EMA],"&gt;=0")/Table4[[#This Row],[Count]]</f>
        <v>1</v>
      </c>
      <c r="U39" s="1">
        <f>COUNTIFS(Table2[Sub-Sector],Table4[[#This Row],[Sub-Sector]],Table2[Rate of Change - Zone],"Positive")/Table4[[#This Row],[Count]]</f>
        <v>0.9</v>
      </c>
      <c r="V39" s="1">
        <f>COUNTIFS(Table2[Sub-Sector],Table4[[#This Row],[Sub-Sector]],Table2[Sharpe Ratio],"&gt;=0.10")/Table4[[#This Row],[Count]]</f>
        <v>1</v>
      </c>
    </row>
    <row r="40" spans="1:22" x14ac:dyDescent="0.3">
      <c r="A40" t="s">
        <v>485</v>
      </c>
      <c r="B40">
        <f>COUNTIFS(Table2[Sub-Sector],Table4[[#This Row],[Sub-Sector]])</f>
        <v>11</v>
      </c>
      <c r="C40" s="1">
        <f>COUNTIFS(Table2[Sub-Sector],Table4[[#This Row],[Sub-Sector]],Table2[Uptrend],"Uptrend")/Table4[[#This Row],[Count]]</f>
        <v>0.54545454545454541</v>
      </c>
      <c r="D40" s="1">
        <f>COUNTIFS(Table2[Sub-Sector],Table4[[#This Row],[Sub-Sector]],Table2[1W Return vs Nifty],"&gt;=5")/Table4[[#This Row],[Count]]</f>
        <v>9.0909090909090912E-2</v>
      </c>
      <c r="E40" s="1">
        <f>COUNTIFS(Table2[Sub-Sector],Table4[[#This Row],[Sub-Sector]],Table2[1M Return vs Nifty],"&gt;=5")/Table4[[#This Row],[Count]]</f>
        <v>0.27272727272727271</v>
      </c>
      <c r="F40" s="1">
        <f>COUNTIFS(Table2[Sub-Sector],Table4[[#This Row],[Sub-Sector]],Table2[6M Return vs Nifty],"&gt;=10")/Table4[[#This Row],[Count]]</f>
        <v>0.27272727272727271</v>
      </c>
      <c r="G40" s="1">
        <f>COUNTIFS(Table2[Sub-Sector],Table4[[#This Row],[Sub-Sector]],Table2[1Y Return vs Nifty],"&gt;=10")/Table4[[#This Row],[Count]]</f>
        <v>0.36363636363636365</v>
      </c>
      <c r="H40" s="1">
        <f>COUNTIFS(Table2[Sub-Sector],Table4[[#This Row],[Sub-Sector]],Table2[RSI Exponential â€“ 14D],"&gt;=50")/Table4[[#This Row],[Count]]</f>
        <v>0.54545454545454541</v>
      </c>
      <c r="I40" s="1">
        <f>COUNTIFS(Table2[Sub-Sector],Table4[[#This Row],[Sub-Sector]],Table2[Relative Volume],"&gt;=2")/Table4[[#This Row],[Count]]</f>
        <v>9.0909090909090912E-2</v>
      </c>
      <c r="J40" s="1">
        <f>COUNTIFS(Table2[Sub-Sector],Table4[[#This Row],[Sub-Sector]],Table2[% Away From Day Low],"&gt;=0.05")/Table4[[#This Row],[Count]]</f>
        <v>9.0909090909090912E-2</v>
      </c>
      <c r="K40" s="1">
        <f>COUNTIFS(Table2[Sub-Sector],Table4[[#This Row],[Sub-Sector]],Table2[% Away From Day High],"&lt;=0.05")/Table4[[#This Row],[Count]]</f>
        <v>1</v>
      </c>
      <c r="L40" s="1">
        <f>COUNTIFS(Table2[Sub-Sector],Table4[[#This Row],[Sub-Sector]],Table2[% Away From Current Week Low],"&gt;=0.05")/Table4[[#This Row],[Count]]</f>
        <v>9.0909090909090912E-2</v>
      </c>
      <c r="M40" s="1">
        <f>COUNTIFS(Table2[Sub-Sector],Table4[[#This Row],[Sub-Sector]],Table2[% Away From Current Week High],"&lt;=0.05")/Table4[[#This Row],[Count]]</f>
        <v>0.90909090909090906</v>
      </c>
      <c r="N40" s="1">
        <f>COUNTIFS(Table2[Sub-Sector],Table4[[#This Row],[Sub-Sector]],Table2[% Away From Current Month Low],"&gt;=0.05")/Table4[[#This Row],[Count]]</f>
        <v>1</v>
      </c>
      <c r="O40" s="1">
        <f>COUNTIFS(Table2[Sub-Sector],Table4[[#This Row],[Sub-Sector]],Table2[% Away From Current Month High],"&lt;=0.05")/Table4[[#This Row],[Count]]</f>
        <v>0.54545454545454541</v>
      </c>
      <c r="P40" s="1">
        <f>COUNTIFS(Table2[Sub-Sector],Table4[[#This Row],[Sub-Sector]],Table2[% Away From 52W High],"&lt;=10")/Table4[[#This Row],[Count]]</f>
        <v>0.27272727272727271</v>
      </c>
      <c r="Q40" s="1">
        <f>COUNTIFS(Table2[Sub-Sector],Table4[[#This Row],[Sub-Sector]],Table2[% Away From 52W Low],"&gt;=10")/Table4[[#This Row],[Count]]</f>
        <v>1</v>
      </c>
      <c r="R40" s="1">
        <f>COUNTIFS(Table2[Sub-Sector],Table4[[#This Row],[Sub-Sector]],Table2[% Price above 20 EMA],"&gt;=0")/Table4[[#This Row],[Count]]</f>
        <v>0.72727272727272729</v>
      </c>
      <c r="S40" s="1">
        <f>COUNTIFS(Table2[Sub-Sector],Table4[[#This Row],[Sub-Sector]],Table2[% Price above 50 EMA],"&gt;=0")/Table4[[#This Row],[Count]]</f>
        <v>0.81818181818181823</v>
      </c>
      <c r="T40" s="1">
        <f>COUNTIFS(Table2[Sub-Sector],Table4[[#This Row],[Sub-Sector]],Table2[% Price above 200 EMA],"&gt;=0")/Table4[[#This Row],[Count]]</f>
        <v>0.72727272727272729</v>
      </c>
      <c r="U40" s="1">
        <f>COUNTIFS(Table2[Sub-Sector],Table4[[#This Row],[Sub-Sector]],Table2[Rate of Change - Zone],"Positive")/Table4[[#This Row],[Count]]</f>
        <v>0.72727272727272729</v>
      </c>
      <c r="V40" s="1">
        <f>COUNTIFS(Table2[Sub-Sector],Table4[[#This Row],[Sub-Sector]],Table2[Sharpe Ratio],"&gt;=0.10")/Table4[[#This Row],[Count]]</f>
        <v>0.36363636363636365</v>
      </c>
    </row>
    <row r="41" spans="1:22" x14ac:dyDescent="0.3">
      <c r="A41" t="s">
        <v>238</v>
      </c>
      <c r="B41">
        <f>COUNTIFS(Table2[Sub-Sector],Table4[[#This Row],[Sub-Sector]])</f>
        <v>23</v>
      </c>
      <c r="C41" s="1">
        <f>COUNTIFS(Table2[Sub-Sector],Table4[[#This Row],[Sub-Sector]],Table2[Uptrend],"Uptrend")/Table4[[#This Row],[Count]]</f>
        <v>0.73913043478260865</v>
      </c>
      <c r="D41" s="1">
        <f>COUNTIFS(Table2[Sub-Sector],Table4[[#This Row],[Sub-Sector]],Table2[1W Return vs Nifty],"&gt;=5")/Table4[[#This Row],[Count]]</f>
        <v>0.17391304347826086</v>
      </c>
      <c r="E41" s="1">
        <f>COUNTIFS(Table2[Sub-Sector],Table4[[#This Row],[Sub-Sector]],Table2[1M Return vs Nifty],"&gt;=5")/Table4[[#This Row],[Count]]</f>
        <v>0.43478260869565216</v>
      </c>
      <c r="F41" s="1">
        <f>COUNTIFS(Table2[Sub-Sector],Table4[[#This Row],[Sub-Sector]],Table2[6M Return vs Nifty],"&gt;=10")/Table4[[#This Row],[Count]]</f>
        <v>0.60869565217391308</v>
      </c>
      <c r="G41" s="1">
        <f>COUNTIFS(Table2[Sub-Sector],Table4[[#This Row],[Sub-Sector]],Table2[1Y Return vs Nifty],"&gt;=10")/Table4[[#This Row],[Count]]</f>
        <v>0.52173913043478259</v>
      </c>
      <c r="H41" s="1">
        <f>COUNTIFS(Table2[Sub-Sector],Table4[[#This Row],[Sub-Sector]],Table2[RSI Exponential â€“ 14D],"&gt;=50")/Table4[[#This Row],[Count]]</f>
        <v>0.60869565217391308</v>
      </c>
      <c r="I41" s="1">
        <f>COUNTIFS(Table2[Sub-Sector],Table4[[#This Row],[Sub-Sector]],Table2[Relative Volume],"&gt;=2")/Table4[[#This Row],[Count]]</f>
        <v>8.6956521739130432E-2</v>
      </c>
      <c r="J41" s="1">
        <f>COUNTIFS(Table2[Sub-Sector],Table4[[#This Row],[Sub-Sector]],Table2[% Away From Day Low],"&gt;=0.05")/Table4[[#This Row],[Count]]</f>
        <v>4.3478260869565216E-2</v>
      </c>
      <c r="K41" s="1">
        <f>COUNTIFS(Table2[Sub-Sector],Table4[[#This Row],[Sub-Sector]],Table2[% Away From Day High],"&lt;=0.05")/Table4[[#This Row],[Count]]</f>
        <v>0.95652173913043481</v>
      </c>
      <c r="L41" s="1">
        <f>COUNTIFS(Table2[Sub-Sector],Table4[[#This Row],[Sub-Sector]],Table2[% Away From Current Week Low],"&gt;=0.05")/Table4[[#This Row],[Count]]</f>
        <v>0.13043478260869565</v>
      </c>
      <c r="M41" s="1">
        <f>COUNTIFS(Table2[Sub-Sector],Table4[[#This Row],[Sub-Sector]],Table2[% Away From Current Week High],"&lt;=0.05")/Table4[[#This Row],[Count]]</f>
        <v>0.82608695652173914</v>
      </c>
      <c r="N41" s="1">
        <f>COUNTIFS(Table2[Sub-Sector],Table4[[#This Row],[Sub-Sector]],Table2[% Away From Current Month Low],"&gt;=0.05")/Table4[[#This Row],[Count]]</f>
        <v>0.95652173913043481</v>
      </c>
      <c r="O41" s="1">
        <f>COUNTIFS(Table2[Sub-Sector],Table4[[#This Row],[Sub-Sector]],Table2[% Away From Current Month High],"&lt;=0.05")/Table4[[#This Row],[Count]]</f>
        <v>0.56521739130434778</v>
      </c>
      <c r="P41" s="1">
        <f>COUNTIFS(Table2[Sub-Sector],Table4[[#This Row],[Sub-Sector]],Table2[% Away From 52W High],"&lt;=10")/Table4[[#This Row],[Count]]</f>
        <v>0.52173913043478259</v>
      </c>
      <c r="Q41" s="1">
        <f>COUNTIFS(Table2[Sub-Sector],Table4[[#This Row],[Sub-Sector]],Table2[% Away From 52W Low],"&gt;=10")/Table4[[#This Row],[Count]]</f>
        <v>1</v>
      </c>
      <c r="R41" s="1">
        <f>COUNTIFS(Table2[Sub-Sector],Table4[[#This Row],[Sub-Sector]],Table2[% Price above 20 EMA],"&gt;=0")/Table4[[#This Row],[Count]]</f>
        <v>0.95652173913043481</v>
      </c>
      <c r="S41" s="1">
        <f>COUNTIFS(Table2[Sub-Sector],Table4[[#This Row],[Sub-Sector]],Table2[% Price above 50 EMA],"&gt;=0")/Table4[[#This Row],[Count]]</f>
        <v>0.95652173913043481</v>
      </c>
      <c r="T41" s="1">
        <f>COUNTIFS(Table2[Sub-Sector],Table4[[#This Row],[Sub-Sector]],Table2[% Price above 200 EMA],"&gt;=0")/Table4[[#This Row],[Count]]</f>
        <v>0.78260869565217395</v>
      </c>
      <c r="U41" s="1">
        <f>COUNTIFS(Table2[Sub-Sector],Table4[[#This Row],[Sub-Sector]],Table2[Rate of Change - Zone],"Positive")/Table4[[#This Row],[Count]]</f>
        <v>0.95652173913043481</v>
      </c>
      <c r="V41" s="1">
        <f>COUNTIFS(Table2[Sub-Sector],Table4[[#This Row],[Sub-Sector]],Table2[Sharpe Ratio],"&gt;=0.10")/Table4[[#This Row],[Count]]</f>
        <v>0.65217391304347827</v>
      </c>
    </row>
    <row r="42" spans="1:22" x14ac:dyDescent="0.3">
      <c r="A42" t="s">
        <v>354</v>
      </c>
      <c r="B42">
        <f>COUNTIFS(Table2[Sub-Sector],Table4[[#This Row],[Sub-Sector]])</f>
        <v>14</v>
      </c>
      <c r="C42" s="1">
        <f>COUNTIFS(Table2[Sub-Sector],Table4[[#This Row],[Sub-Sector]],Table2[Uptrend],"Uptrend")/Table4[[#This Row],[Count]]</f>
        <v>0.6428571428571429</v>
      </c>
      <c r="D42" s="1">
        <f>COUNTIFS(Table2[Sub-Sector],Table4[[#This Row],[Sub-Sector]],Table2[1W Return vs Nifty],"&gt;=5")/Table4[[#This Row],[Count]]</f>
        <v>0.21428571428571427</v>
      </c>
      <c r="E42" s="1">
        <f>COUNTIFS(Table2[Sub-Sector],Table4[[#This Row],[Sub-Sector]],Table2[1M Return vs Nifty],"&gt;=5")/Table4[[#This Row],[Count]]</f>
        <v>0.42857142857142855</v>
      </c>
      <c r="F42" s="1">
        <f>COUNTIFS(Table2[Sub-Sector],Table4[[#This Row],[Sub-Sector]],Table2[6M Return vs Nifty],"&gt;=10")/Table4[[#This Row],[Count]]</f>
        <v>0.42857142857142855</v>
      </c>
      <c r="G42" s="1">
        <f>COUNTIFS(Table2[Sub-Sector],Table4[[#This Row],[Sub-Sector]],Table2[1Y Return vs Nifty],"&gt;=10")/Table4[[#This Row],[Count]]</f>
        <v>0.6428571428571429</v>
      </c>
      <c r="H42" s="1">
        <f>COUNTIFS(Table2[Sub-Sector],Table4[[#This Row],[Sub-Sector]],Table2[RSI Exponential â€“ 14D],"&gt;=50")/Table4[[#This Row],[Count]]</f>
        <v>0.6428571428571429</v>
      </c>
      <c r="I42" s="1">
        <f>COUNTIFS(Table2[Sub-Sector],Table4[[#This Row],[Sub-Sector]],Table2[Relative Volume],"&gt;=2")/Table4[[#This Row],[Count]]</f>
        <v>7.1428571428571425E-2</v>
      </c>
      <c r="J42" s="1">
        <f>COUNTIFS(Table2[Sub-Sector],Table4[[#This Row],[Sub-Sector]],Table2[% Away From Day Low],"&gt;=0.05")/Table4[[#This Row],[Count]]</f>
        <v>0</v>
      </c>
      <c r="K42" s="1">
        <f>COUNTIFS(Table2[Sub-Sector],Table4[[#This Row],[Sub-Sector]],Table2[% Away From Day High],"&lt;=0.05")/Table4[[#This Row],[Count]]</f>
        <v>0.9285714285714286</v>
      </c>
      <c r="L42" s="1">
        <f>COUNTIFS(Table2[Sub-Sector],Table4[[#This Row],[Sub-Sector]],Table2[% Away From Current Week Low],"&gt;=0.05")/Table4[[#This Row],[Count]]</f>
        <v>7.1428571428571425E-2</v>
      </c>
      <c r="M42" s="1">
        <f>COUNTIFS(Table2[Sub-Sector],Table4[[#This Row],[Sub-Sector]],Table2[% Away From Current Week High],"&lt;=0.05")/Table4[[#This Row],[Count]]</f>
        <v>0.8571428571428571</v>
      </c>
      <c r="N42" s="1">
        <f>COUNTIFS(Table2[Sub-Sector],Table4[[#This Row],[Sub-Sector]],Table2[% Away From Current Month Low],"&gt;=0.05")/Table4[[#This Row],[Count]]</f>
        <v>1</v>
      </c>
      <c r="O42" s="1">
        <f>COUNTIFS(Table2[Sub-Sector],Table4[[#This Row],[Sub-Sector]],Table2[% Away From Current Month High],"&lt;=0.05")/Table4[[#This Row],[Count]]</f>
        <v>0.7142857142857143</v>
      </c>
      <c r="P42" s="1">
        <f>COUNTIFS(Table2[Sub-Sector],Table4[[#This Row],[Sub-Sector]],Table2[% Away From 52W High],"&lt;=10")/Table4[[#This Row],[Count]]</f>
        <v>0.2857142857142857</v>
      </c>
      <c r="Q42" s="1">
        <f>COUNTIFS(Table2[Sub-Sector],Table4[[#This Row],[Sub-Sector]],Table2[% Away From 52W Low],"&gt;=10")/Table4[[#This Row],[Count]]</f>
        <v>1</v>
      </c>
      <c r="R42" s="1">
        <f>COUNTIFS(Table2[Sub-Sector],Table4[[#This Row],[Sub-Sector]],Table2[% Price above 20 EMA],"&gt;=0")/Table4[[#This Row],[Count]]</f>
        <v>0.9285714285714286</v>
      </c>
      <c r="S42" s="1">
        <f>COUNTIFS(Table2[Sub-Sector],Table4[[#This Row],[Sub-Sector]],Table2[% Price above 50 EMA],"&gt;=0")/Table4[[#This Row],[Count]]</f>
        <v>0.9285714285714286</v>
      </c>
      <c r="T42" s="1">
        <f>COUNTIFS(Table2[Sub-Sector],Table4[[#This Row],[Sub-Sector]],Table2[% Price above 200 EMA],"&gt;=0")/Table4[[#This Row],[Count]]</f>
        <v>0.9285714285714286</v>
      </c>
      <c r="U42" s="1">
        <f>COUNTIFS(Table2[Sub-Sector],Table4[[#This Row],[Sub-Sector]],Table2[Rate of Change - Zone],"Positive")/Table4[[#This Row],[Count]]</f>
        <v>1</v>
      </c>
      <c r="V42" s="1">
        <f>COUNTIFS(Table2[Sub-Sector],Table4[[#This Row],[Sub-Sector]],Table2[Sharpe Ratio],"&gt;=0.10")/Table4[[#This Row],[Count]]</f>
        <v>0.21428571428571427</v>
      </c>
    </row>
    <row r="43" spans="1:22" x14ac:dyDescent="0.3">
      <c r="A43" t="s">
        <v>101</v>
      </c>
      <c r="B43">
        <f>COUNTIFS(Table2[Sub-Sector],Table4[[#This Row],[Sub-Sector]])</f>
        <v>19</v>
      </c>
      <c r="C43" s="1">
        <f>COUNTIFS(Table2[Sub-Sector],Table4[[#This Row],[Sub-Sector]],Table2[Uptrend],"Uptrend")/Table4[[#This Row],[Count]]</f>
        <v>0.57894736842105265</v>
      </c>
      <c r="D43" s="1">
        <f>COUNTIFS(Table2[Sub-Sector],Table4[[#This Row],[Sub-Sector]],Table2[1W Return vs Nifty],"&gt;=5")/Table4[[#This Row],[Count]]</f>
        <v>0</v>
      </c>
      <c r="E43" s="1">
        <f>COUNTIFS(Table2[Sub-Sector],Table4[[#This Row],[Sub-Sector]],Table2[1M Return vs Nifty],"&gt;=5")/Table4[[#This Row],[Count]]</f>
        <v>0.42105263157894735</v>
      </c>
      <c r="F43" s="1">
        <f>COUNTIFS(Table2[Sub-Sector],Table4[[#This Row],[Sub-Sector]],Table2[6M Return vs Nifty],"&gt;=10")/Table4[[#This Row],[Count]]</f>
        <v>0.15789473684210525</v>
      </c>
      <c r="G43" s="1">
        <f>COUNTIFS(Table2[Sub-Sector],Table4[[#This Row],[Sub-Sector]],Table2[1Y Return vs Nifty],"&gt;=10")/Table4[[#This Row],[Count]]</f>
        <v>0.31578947368421051</v>
      </c>
      <c r="H43" s="1">
        <f>COUNTIFS(Table2[Sub-Sector],Table4[[#This Row],[Sub-Sector]],Table2[RSI Exponential â€“ 14D],"&gt;=50")/Table4[[#This Row],[Count]]</f>
        <v>0.52631578947368418</v>
      </c>
      <c r="I43" s="1">
        <f>COUNTIFS(Table2[Sub-Sector],Table4[[#This Row],[Sub-Sector]],Table2[Relative Volume],"&gt;=2")/Table4[[#This Row],[Count]]</f>
        <v>5.2631578947368418E-2</v>
      </c>
      <c r="J43" s="1">
        <f>COUNTIFS(Table2[Sub-Sector],Table4[[#This Row],[Sub-Sector]],Table2[% Away From Day Low],"&gt;=0.05")/Table4[[#This Row],[Count]]</f>
        <v>0</v>
      </c>
      <c r="K43" s="1">
        <f>COUNTIFS(Table2[Sub-Sector],Table4[[#This Row],[Sub-Sector]],Table2[% Away From Day High],"&lt;=0.05")/Table4[[#This Row],[Count]]</f>
        <v>1</v>
      </c>
      <c r="L43" s="1">
        <f>COUNTIFS(Table2[Sub-Sector],Table4[[#This Row],[Sub-Sector]],Table2[% Away From Current Week Low],"&gt;=0.05")/Table4[[#This Row],[Count]]</f>
        <v>0</v>
      </c>
      <c r="M43" s="1">
        <f>COUNTIFS(Table2[Sub-Sector],Table4[[#This Row],[Sub-Sector]],Table2[% Away From Current Week High],"&lt;=0.05")/Table4[[#This Row],[Count]]</f>
        <v>0.94736842105263153</v>
      </c>
      <c r="N43" s="1">
        <f>COUNTIFS(Table2[Sub-Sector],Table4[[#This Row],[Sub-Sector]],Table2[% Away From Current Month Low],"&gt;=0.05")/Table4[[#This Row],[Count]]</f>
        <v>0.94736842105263153</v>
      </c>
      <c r="O43" s="1">
        <f>COUNTIFS(Table2[Sub-Sector],Table4[[#This Row],[Sub-Sector]],Table2[% Away From Current Month High],"&lt;=0.05")/Table4[[#This Row],[Count]]</f>
        <v>0.47368421052631576</v>
      </c>
      <c r="P43" s="1">
        <f>COUNTIFS(Table2[Sub-Sector],Table4[[#This Row],[Sub-Sector]],Table2[% Away From 52W High],"&lt;=10")/Table4[[#This Row],[Count]]</f>
        <v>0.26315789473684209</v>
      </c>
      <c r="Q43" s="1">
        <f>COUNTIFS(Table2[Sub-Sector],Table4[[#This Row],[Sub-Sector]],Table2[% Away From 52W Low],"&gt;=10")/Table4[[#This Row],[Count]]</f>
        <v>1</v>
      </c>
      <c r="R43" s="1">
        <f>COUNTIFS(Table2[Sub-Sector],Table4[[#This Row],[Sub-Sector]],Table2[% Price above 20 EMA],"&gt;=0")/Table4[[#This Row],[Count]]</f>
        <v>0.78947368421052633</v>
      </c>
      <c r="S43" s="1">
        <f>COUNTIFS(Table2[Sub-Sector],Table4[[#This Row],[Sub-Sector]],Table2[% Price above 50 EMA],"&gt;=0")/Table4[[#This Row],[Count]]</f>
        <v>0.84210526315789469</v>
      </c>
      <c r="T43" s="1">
        <f>COUNTIFS(Table2[Sub-Sector],Table4[[#This Row],[Sub-Sector]],Table2[% Price above 200 EMA],"&gt;=0")/Table4[[#This Row],[Count]]</f>
        <v>0.84210526315789469</v>
      </c>
      <c r="U43" s="1">
        <f>COUNTIFS(Table2[Sub-Sector],Table4[[#This Row],[Sub-Sector]],Table2[Rate of Change - Zone],"Positive")/Table4[[#This Row],[Count]]</f>
        <v>0.89473684210526316</v>
      </c>
      <c r="V43" s="1">
        <f>COUNTIFS(Table2[Sub-Sector],Table4[[#This Row],[Sub-Sector]],Table2[Sharpe Ratio],"&gt;=0.10")/Table4[[#This Row],[Count]]</f>
        <v>0</v>
      </c>
    </row>
    <row r="44" spans="1:22" x14ac:dyDescent="0.3">
      <c r="A44" t="s">
        <v>65</v>
      </c>
      <c r="B44">
        <f>COUNTIFS(Table2[Sub-Sector],Table4[[#This Row],[Sub-Sector]])</f>
        <v>43</v>
      </c>
      <c r="C44" s="1">
        <f>COUNTIFS(Table2[Sub-Sector],Table4[[#This Row],[Sub-Sector]],Table2[Uptrend],"Uptrend")/Table4[[#This Row],[Count]]</f>
        <v>0.79069767441860461</v>
      </c>
      <c r="D44" s="1">
        <f>COUNTIFS(Table2[Sub-Sector],Table4[[#This Row],[Sub-Sector]],Table2[1W Return vs Nifty],"&gt;=5")/Table4[[#This Row],[Count]]</f>
        <v>4.6511627906976744E-2</v>
      </c>
      <c r="E44" s="1">
        <f>COUNTIFS(Table2[Sub-Sector],Table4[[#This Row],[Sub-Sector]],Table2[1M Return vs Nifty],"&gt;=5")/Table4[[#This Row],[Count]]</f>
        <v>0.27906976744186046</v>
      </c>
      <c r="F44" s="1">
        <f>COUNTIFS(Table2[Sub-Sector],Table4[[#This Row],[Sub-Sector]],Table2[6M Return vs Nifty],"&gt;=10")/Table4[[#This Row],[Count]]</f>
        <v>0.34883720930232559</v>
      </c>
      <c r="G44" s="1">
        <f>COUNTIFS(Table2[Sub-Sector],Table4[[#This Row],[Sub-Sector]],Table2[1Y Return vs Nifty],"&gt;=10")/Table4[[#This Row],[Count]]</f>
        <v>0.76744186046511631</v>
      </c>
      <c r="H44" s="1">
        <f>COUNTIFS(Table2[Sub-Sector],Table4[[#This Row],[Sub-Sector]],Table2[RSI Exponential â€“ 14D],"&gt;=50")/Table4[[#This Row],[Count]]</f>
        <v>0.41860465116279072</v>
      </c>
      <c r="I44" s="1">
        <f>COUNTIFS(Table2[Sub-Sector],Table4[[#This Row],[Sub-Sector]],Table2[Relative Volume],"&gt;=2")/Table4[[#This Row],[Count]]</f>
        <v>4.6511627906976744E-2</v>
      </c>
      <c r="J44" s="1">
        <f>COUNTIFS(Table2[Sub-Sector],Table4[[#This Row],[Sub-Sector]],Table2[% Away From Day Low],"&gt;=0.05")/Table4[[#This Row],[Count]]</f>
        <v>2.3255813953488372E-2</v>
      </c>
      <c r="K44" s="1">
        <f>COUNTIFS(Table2[Sub-Sector],Table4[[#This Row],[Sub-Sector]],Table2[% Away From Day High],"&lt;=0.05")/Table4[[#This Row],[Count]]</f>
        <v>1</v>
      </c>
      <c r="L44" s="1">
        <f>COUNTIFS(Table2[Sub-Sector],Table4[[#This Row],[Sub-Sector]],Table2[% Away From Current Week Low],"&gt;=0.05")/Table4[[#This Row],[Count]]</f>
        <v>0.11627906976744186</v>
      </c>
      <c r="M44" s="1">
        <f>COUNTIFS(Table2[Sub-Sector],Table4[[#This Row],[Sub-Sector]],Table2[% Away From Current Week High],"&lt;=0.05")/Table4[[#This Row],[Count]]</f>
        <v>0.97674418604651159</v>
      </c>
      <c r="N44" s="1">
        <f>COUNTIFS(Table2[Sub-Sector],Table4[[#This Row],[Sub-Sector]],Table2[% Away From Current Month Low],"&gt;=0.05")/Table4[[#This Row],[Count]]</f>
        <v>0.90697674418604646</v>
      </c>
      <c r="O44" s="1">
        <f>COUNTIFS(Table2[Sub-Sector],Table4[[#This Row],[Sub-Sector]],Table2[% Away From Current Month High],"&lt;=0.05")/Table4[[#This Row],[Count]]</f>
        <v>0.53488372093023251</v>
      </c>
      <c r="P44" s="1">
        <f>COUNTIFS(Table2[Sub-Sector],Table4[[#This Row],[Sub-Sector]],Table2[% Away From 52W High],"&lt;=10")/Table4[[#This Row],[Count]]</f>
        <v>0.58139534883720934</v>
      </c>
      <c r="Q44" s="1">
        <f>COUNTIFS(Table2[Sub-Sector],Table4[[#This Row],[Sub-Sector]],Table2[% Away From 52W Low],"&gt;=10")/Table4[[#This Row],[Count]]</f>
        <v>1</v>
      </c>
      <c r="R44" s="1">
        <f>COUNTIFS(Table2[Sub-Sector],Table4[[#This Row],[Sub-Sector]],Table2[% Price above 20 EMA],"&gt;=0")/Table4[[#This Row],[Count]]</f>
        <v>0.72093023255813948</v>
      </c>
      <c r="S44" s="1">
        <f>COUNTIFS(Table2[Sub-Sector],Table4[[#This Row],[Sub-Sector]],Table2[% Price above 50 EMA],"&gt;=0")/Table4[[#This Row],[Count]]</f>
        <v>0.81395348837209303</v>
      </c>
      <c r="T44" s="1">
        <f>COUNTIFS(Table2[Sub-Sector],Table4[[#This Row],[Sub-Sector]],Table2[% Price above 200 EMA],"&gt;=0")/Table4[[#This Row],[Count]]</f>
        <v>0.93023255813953487</v>
      </c>
      <c r="U44" s="1">
        <f>COUNTIFS(Table2[Sub-Sector],Table4[[#This Row],[Sub-Sector]],Table2[Rate of Change - Zone],"Positive")/Table4[[#This Row],[Count]]</f>
        <v>0.7441860465116279</v>
      </c>
      <c r="V44" s="1">
        <f>COUNTIFS(Table2[Sub-Sector],Table4[[#This Row],[Sub-Sector]],Table2[Sharpe Ratio],"&gt;=0.10")/Table4[[#This Row],[Count]]</f>
        <v>2.3255813953488372E-2</v>
      </c>
    </row>
    <row r="45" spans="1:22" x14ac:dyDescent="0.3">
      <c r="A45" t="s">
        <v>129</v>
      </c>
      <c r="B45">
        <f>COUNTIFS(Table2[Sub-Sector],Table4[[#This Row],[Sub-Sector]])</f>
        <v>21</v>
      </c>
      <c r="C45" s="1">
        <f>COUNTIFS(Table2[Sub-Sector],Table4[[#This Row],[Sub-Sector]],Table2[Uptrend],"Uptrend")/Table4[[#This Row],[Count]]</f>
        <v>0.7142857142857143</v>
      </c>
      <c r="D45" s="1">
        <f>COUNTIFS(Table2[Sub-Sector],Table4[[#This Row],[Sub-Sector]],Table2[1W Return vs Nifty],"&gt;=5")/Table4[[#This Row],[Count]]</f>
        <v>4.7619047619047616E-2</v>
      </c>
      <c r="E45" s="1">
        <f>COUNTIFS(Table2[Sub-Sector],Table4[[#This Row],[Sub-Sector]],Table2[1M Return vs Nifty],"&gt;=5")/Table4[[#This Row],[Count]]</f>
        <v>0.23809523809523808</v>
      </c>
      <c r="F45" s="1">
        <f>COUNTIFS(Table2[Sub-Sector],Table4[[#This Row],[Sub-Sector]],Table2[6M Return vs Nifty],"&gt;=10")/Table4[[#This Row],[Count]]</f>
        <v>0.42857142857142855</v>
      </c>
      <c r="G45" s="1">
        <f>COUNTIFS(Table2[Sub-Sector],Table4[[#This Row],[Sub-Sector]],Table2[1Y Return vs Nifty],"&gt;=10")/Table4[[#This Row],[Count]]</f>
        <v>0.7142857142857143</v>
      </c>
      <c r="H45" s="1">
        <f>COUNTIFS(Table2[Sub-Sector],Table4[[#This Row],[Sub-Sector]],Table2[RSI Exponential â€“ 14D],"&gt;=50")/Table4[[#This Row],[Count]]</f>
        <v>0.66666666666666663</v>
      </c>
      <c r="I45" s="1">
        <f>COUNTIFS(Table2[Sub-Sector],Table4[[#This Row],[Sub-Sector]],Table2[Relative Volume],"&gt;=2")/Table4[[#This Row],[Count]]</f>
        <v>0</v>
      </c>
      <c r="J45" s="1">
        <f>COUNTIFS(Table2[Sub-Sector],Table4[[#This Row],[Sub-Sector]],Table2[% Away From Day Low],"&gt;=0.05")/Table4[[#This Row],[Count]]</f>
        <v>4.7619047619047616E-2</v>
      </c>
      <c r="K45" s="1">
        <f>COUNTIFS(Table2[Sub-Sector],Table4[[#This Row],[Sub-Sector]],Table2[% Away From Day High],"&lt;=0.05")/Table4[[#This Row],[Count]]</f>
        <v>0.95238095238095233</v>
      </c>
      <c r="L45" s="1">
        <f>COUNTIFS(Table2[Sub-Sector],Table4[[#This Row],[Sub-Sector]],Table2[% Away From Current Week Low],"&gt;=0.05")/Table4[[#This Row],[Count]]</f>
        <v>9.5238095238095233E-2</v>
      </c>
      <c r="M45" s="1">
        <f>COUNTIFS(Table2[Sub-Sector],Table4[[#This Row],[Sub-Sector]],Table2[% Away From Current Week High],"&lt;=0.05")/Table4[[#This Row],[Count]]</f>
        <v>0.90476190476190477</v>
      </c>
      <c r="N45" s="1">
        <f>COUNTIFS(Table2[Sub-Sector],Table4[[#This Row],[Sub-Sector]],Table2[% Away From Current Month Low],"&gt;=0.05")/Table4[[#This Row],[Count]]</f>
        <v>1</v>
      </c>
      <c r="O45" s="1">
        <f>COUNTIFS(Table2[Sub-Sector],Table4[[#This Row],[Sub-Sector]],Table2[% Away From Current Month High],"&lt;=0.05")/Table4[[#This Row],[Count]]</f>
        <v>0.42857142857142855</v>
      </c>
      <c r="P45" s="1">
        <f>COUNTIFS(Table2[Sub-Sector],Table4[[#This Row],[Sub-Sector]],Table2[% Away From 52W High],"&lt;=10")/Table4[[#This Row],[Count]]</f>
        <v>0.42857142857142855</v>
      </c>
      <c r="Q45" s="1">
        <f>COUNTIFS(Table2[Sub-Sector],Table4[[#This Row],[Sub-Sector]],Table2[% Away From 52W Low],"&gt;=10")/Table4[[#This Row],[Count]]</f>
        <v>1</v>
      </c>
      <c r="R45" s="1">
        <f>COUNTIFS(Table2[Sub-Sector],Table4[[#This Row],[Sub-Sector]],Table2[% Price above 20 EMA],"&gt;=0")/Table4[[#This Row],[Count]]</f>
        <v>0.76190476190476186</v>
      </c>
      <c r="S45" s="1">
        <f>COUNTIFS(Table2[Sub-Sector],Table4[[#This Row],[Sub-Sector]],Table2[% Price above 50 EMA],"&gt;=0")/Table4[[#This Row],[Count]]</f>
        <v>0.76190476190476186</v>
      </c>
      <c r="T45" s="1">
        <f>COUNTIFS(Table2[Sub-Sector],Table4[[#This Row],[Sub-Sector]],Table2[% Price above 200 EMA],"&gt;=0")/Table4[[#This Row],[Count]]</f>
        <v>1</v>
      </c>
      <c r="U45" s="1">
        <f>COUNTIFS(Table2[Sub-Sector],Table4[[#This Row],[Sub-Sector]],Table2[Rate of Change - Zone],"Positive")/Table4[[#This Row],[Count]]</f>
        <v>0.95238095238095233</v>
      </c>
      <c r="V45" s="1">
        <f>COUNTIFS(Table2[Sub-Sector],Table4[[#This Row],[Sub-Sector]],Table2[Sharpe Ratio],"&gt;=0.10")/Table4[[#This Row],[Count]]</f>
        <v>0.5714285714285714</v>
      </c>
    </row>
    <row r="46" spans="1:22" x14ac:dyDescent="0.3">
      <c r="A46" t="s">
        <v>24</v>
      </c>
      <c r="B46">
        <f>COUNTIFS(Table2[Sub-Sector],Table4[[#This Row],[Sub-Sector]])</f>
        <v>20</v>
      </c>
      <c r="C46" s="1">
        <f>COUNTIFS(Table2[Sub-Sector],Table4[[#This Row],[Sub-Sector]],Table2[Uptrend],"Uptrend")/Table4[[#This Row],[Count]]</f>
        <v>0.5</v>
      </c>
      <c r="D46" s="1">
        <f>COUNTIFS(Table2[Sub-Sector],Table4[[#This Row],[Sub-Sector]],Table2[1W Return vs Nifty],"&gt;=5")/Table4[[#This Row],[Count]]</f>
        <v>0.15</v>
      </c>
      <c r="E46" s="1">
        <f>COUNTIFS(Table2[Sub-Sector],Table4[[#This Row],[Sub-Sector]],Table2[1M Return vs Nifty],"&gt;=5")/Table4[[#This Row],[Count]]</f>
        <v>0.2</v>
      </c>
      <c r="F46" s="1">
        <f>COUNTIFS(Table2[Sub-Sector],Table4[[#This Row],[Sub-Sector]],Table2[6M Return vs Nifty],"&gt;=10")/Table4[[#This Row],[Count]]</f>
        <v>0.05</v>
      </c>
      <c r="G46" s="1">
        <f>COUNTIFS(Table2[Sub-Sector],Table4[[#This Row],[Sub-Sector]],Table2[1Y Return vs Nifty],"&gt;=10")/Table4[[#This Row],[Count]]</f>
        <v>0.4</v>
      </c>
      <c r="H46" s="1">
        <f>COUNTIFS(Table2[Sub-Sector],Table4[[#This Row],[Sub-Sector]],Table2[RSI Exponential â€“ 14D],"&gt;=50")/Table4[[#This Row],[Count]]</f>
        <v>0.6</v>
      </c>
      <c r="I46" s="1">
        <f>COUNTIFS(Table2[Sub-Sector],Table4[[#This Row],[Sub-Sector]],Table2[Relative Volume],"&gt;=2")/Table4[[#This Row],[Count]]</f>
        <v>0</v>
      </c>
      <c r="J46" s="1">
        <f>COUNTIFS(Table2[Sub-Sector],Table4[[#This Row],[Sub-Sector]],Table2[% Away From Day Low],"&gt;=0.05")/Table4[[#This Row],[Count]]</f>
        <v>0.05</v>
      </c>
      <c r="K46" s="1">
        <f>COUNTIFS(Table2[Sub-Sector],Table4[[#This Row],[Sub-Sector]],Table2[% Away From Day High],"&lt;=0.05")/Table4[[#This Row],[Count]]</f>
        <v>1</v>
      </c>
      <c r="L46" s="1">
        <f>COUNTIFS(Table2[Sub-Sector],Table4[[#This Row],[Sub-Sector]],Table2[% Away From Current Week Low],"&gt;=0.05")/Table4[[#This Row],[Count]]</f>
        <v>0.05</v>
      </c>
      <c r="M46" s="1">
        <f>COUNTIFS(Table2[Sub-Sector],Table4[[#This Row],[Sub-Sector]],Table2[% Away From Current Week High],"&lt;=0.05")/Table4[[#This Row],[Count]]</f>
        <v>1</v>
      </c>
      <c r="N46" s="1">
        <f>COUNTIFS(Table2[Sub-Sector],Table4[[#This Row],[Sub-Sector]],Table2[% Away From Current Month Low],"&gt;=0.05")/Table4[[#This Row],[Count]]</f>
        <v>1</v>
      </c>
      <c r="O46" s="1">
        <f>COUNTIFS(Table2[Sub-Sector],Table4[[#This Row],[Sub-Sector]],Table2[% Away From Current Month High],"&lt;=0.05")/Table4[[#This Row],[Count]]</f>
        <v>0.7</v>
      </c>
      <c r="P46" s="1">
        <f>COUNTIFS(Table2[Sub-Sector],Table4[[#This Row],[Sub-Sector]],Table2[% Away From 52W High],"&lt;=10")/Table4[[#This Row],[Count]]</f>
        <v>0.3</v>
      </c>
      <c r="Q46" s="1">
        <f>COUNTIFS(Table2[Sub-Sector],Table4[[#This Row],[Sub-Sector]],Table2[% Away From 52W Low],"&gt;=10")/Table4[[#This Row],[Count]]</f>
        <v>1</v>
      </c>
      <c r="R46" s="1">
        <f>COUNTIFS(Table2[Sub-Sector],Table4[[#This Row],[Sub-Sector]],Table2[% Price above 20 EMA],"&gt;=0")/Table4[[#This Row],[Count]]</f>
        <v>0.8</v>
      </c>
      <c r="S46" s="1">
        <f>COUNTIFS(Table2[Sub-Sector],Table4[[#This Row],[Sub-Sector]],Table2[% Price above 50 EMA],"&gt;=0")/Table4[[#This Row],[Count]]</f>
        <v>0.8</v>
      </c>
      <c r="T46" s="1">
        <f>COUNTIFS(Table2[Sub-Sector],Table4[[#This Row],[Sub-Sector]],Table2[% Price above 200 EMA],"&gt;=0")/Table4[[#This Row],[Count]]</f>
        <v>0.8</v>
      </c>
      <c r="U46" s="1">
        <f>COUNTIFS(Table2[Sub-Sector],Table4[[#This Row],[Sub-Sector]],Table2[Rate of Change - Zone],"Positive")/Table4[[#This Row],[Count]]</f>
        <v>0.9</v>
      </c>
      <c r="V46" s="1">
        <f>COUNTIFS(Table2[Sub-Sector],Table4[[#This Row],[Sub-Sector]],Table2[Sharpe Ratio],"&gt;=0.10")/Table4[[#This Row],[Count]]</f>
        <v>0.2</v>
      </c>
    </row>
    <row r="47" spans="1:22" x14ac:dyDescent="0.3">
      <c r="A47" t="s">
        <v>283</v>
      </c>
      <c r="B47">
        <f>COUNTIFS(Table2[Sub-Sector],Table4[[#This Row],[Sub-Sector]])</f>
        <v>13</v>
      </c>
      <c r="C47" s="1">
        <f>COUNTIFS(Table2[Sub-Sector],Table4[[#This Row],[Sub-Sector]],Table2[Uptrend],"Uptrend")/Table4[[#This Row],[Count]]</f>
        <v>0.53846153846153844</v>
      </c>
      <c r="D47" s="1">
        <f>COUNTIFS(Table2[Sub-Sector],Table4[[#This Row],[Sub-Sector]],Table2[1W Return vs Nifty],"&gt;=5")/Table4[[#This Row],[Count]]</f>
        <v>0</v>
      </c>
      <c r="E47" s="1">
        <f>COUNTIFS(Table2[Sub-Sector],Table4[[#This Row],[Sub-Sector]],Table2[1M Return vs Nifty],"&gt;=5")/Table4[[#This Row],[Count]]</f>
        <v>0.23076923076923078</v>
      </c>
      <c r="F47" s="1">
        <f>COUNTIFS(Table2[Sub-Sector],Table4[[#This Row],[Sub-Sector]],Table2[6M Return vs Nifty],"&gt;=10")/Table4[[#This Row],[Count]]</f>
        <v>0.30769230769230771</v>
      </c>
      <c r="G47" s="1">
        <f>COUNTIFS(Table2[Sub-Sector],Table4[[#This Row],[Sub-Sector]],Table2[1Y Return vs Nifty],"&gt;=10")/Table4[[#This Row],[Count]]</f>
        <v>0.30769230769230771</v>
      </c>
      <c r="H47" s="1">
        <f>COUNTIFS(Table2[Sub-Sector],Table4[[#This Row],[Sub-Sector]],Table2[RSI Exponential â€“ 14D],"&gt;=50")/Table4[[#This Row],[Count]]</f>
        <v>0.46153846153846156</v>
      </c>
      <c r="I47" s="1">
        <f>COUNTIFS(Table2[Sub-Sector],Table4[[#This Row],[Sub-Sector]],Table2[Relative Volume],"&gt;=2")/Table4[[#This Row],[Count]]</f>
        <v>0</v>
      </c>
      <c r="J47" s="1">
        <f>COUNTIFS(Table2[Sub-Sector],Table4[[#This Row],[Sub-Sector]],Table2[% Away From Day Low],"&gt;=0.05")/Table4[[#This Row],[Count]]</f>
        <v>7.6923076923076927E-2</v>
      </c>
      <c r="K47" s="1">
        <f>COUNTIFS(Table2[Sub-Sector],Table4[[#This Row],[Sub-Sector]],Table2[% Away From Day High],"&lt;=0.05")/Table4[[#This Row],[Count]]</f>
        <v>1</v>
      </c>
      <c r="L47" s="1">
        <f>COUNTIFS(Table2[Sub-Sector],Table4[[#This Row],[Sub-Sector]],Table2[% Away From Current Week Low],"&gt;=0.05")/Table4[[#This Row],[Count]]</f>
        <v>7.6923076923076927E-2</v>
      </c>
      <c r="M47" s="1">
        <f>COUNTIFS(Table2[Sub-Sector],Table4[[#This Row],[Sub-Sector]],Table2[% Away From Current Week High],"&lt;=0.05")/Table4[[#This Row],[Count]]</f>
        <v>0.92307692307692313</v>
      </c>
      <c r="N47" s="1">
        <f>COUNTIFS(Table2[Sub-Sector],Table4[[#This Row],[Sub-Sector]],Table2[% Away From Current Month Low],"&gt;=0.05")/Table4[[#This Row],[Count]]</f>
        <v>0.92307692307692313</v>
      </c>
      <c r="O47" s="1">
        <f>COUNTIFS(Table2[Sub-Sector],Table4[[#This Row],[Sub-Sector]],Table2[% Away From Current Month High],"&lt;=0.05")/Table4[[#This Row],[Count]]</f>
        <v>0.23076923076923078</v>
      </c>
      <c r="P47" s="1">
        <f>COUNTIFS(Table2[Sub-Sector],Table4[[#This Row],[Sub-Sector]],Table2[% Away From 52W High],"&lt;=10")/Table4[[#This Row],[Count]]</f>
        <v>0.38461538461538464</v>
      </c>
      <c r="Q47" s="1">
        <f>COUNTIFS(Table2[Sub-Sector],Table4[[#This Row],[Sub-Sector]],Table2[% Away From 52W Low],"&gt;=10")/Table4[[#This Row],[Count]]</f>
        <v>1</v>
      </c>
      <c r="R47" s="1">
        <f>COUNTIFS(Table2[Sub-Sector],Table4[[#This Row],[Sub-Sector]],Table2[% Price above 20 EMA],"&gt;=0")/Table4[[#This Row],[Count]]</f>
        <v>0.53846153846153844</v>
      </c>
      <c r="S47" s="1">
        <f>COUNTIFS(Table2[Sub-Sector],Table4[[#This Row],[Sub-Sector]],Table2[% Price above 50 EMA],"&gt;=0")/Table4[[#This Row],[Count]]</f>
        <v>0.61538461538461542</v>
      </c>
      <c r="T47" s="1">
        <f>COUNTIFS(Table2[Sub-Sector],Table4[[#This Row],[Sub-Sector]],Table2[% Price above 200 EMA],"&gt;=0")/Table4[[#This Row],[Count]]</f>
        <v>0.92307692307692313</v>
      </c>
      <c r="U47" s="1">
        <f>COUNTIFS(Table2[Sub-Sector],Table4[[#This Row],[Sub-Sector]],Table2[Rate of Change - Zone],"Positive")/Table4[[#This Row],[Count]]</f>
        <v>0.53846153846153844</v>
      </c>
      <c r="V47" s="1">
        <f>COUNTIFS(Table2[Sub-Sector],Table4[[#This Row],[Sub-Sector]],Table2[Sharpe Ratio],"&gt;=0.10")/Table4[[#This Row],[Count]]</f>
        <v>0.30769230769230771</v>
      </c>
    </row>
    <row r="48" spans="1:22" x14ac:dyDescent="0.3">
      <c r="A48" t="s">
        <v>32</v>
      </c>
      <c r="B48">
        <f>COUNTIFS(Table2[Sub-Sector],Table4[[#This Row],[Sub-Sector]])</f>
        <v>11</v>
      </c>
      <c r="C48" s="1">
        <f>COUNTIFS(Table2[Sub-Sector],Table4[[#This Row],[Sub-Sector]],Table2[Uptrend],"Uptrend")/Table4[[#This Row],[Count]]</f>
        <v>0.81818181818181823</v>
      </c>
      <c r="D48" s="1">
        <f>COUNTIFS(Table2[Sub-Sector],Table4[[#This Row],[Sub-Sector]],Table2[1W Return vs Nifty],"&gt;=5")/Table4[[#This Row],[Count]]</f>
        <v>0</v>
      </c>
      <c r="E48" s="1">
        <f>COUNTIFS(Table2[Sub-Sector],Table4[[#This Row],[Sub-Sector]],Table2[1M Return vs Nifty],"&gt;=5")/Table4[[#This Row],[Count]]</f>
        <v>0</v>
      </c>
      <c r="F48" s="1">
        <f>COUNTIFS(Table2[Sub-Sector],Table4[[#This Row],[Sub-Sector]],Table2[6M Return vs Nifty],"&gt;=10")/Table4[[#This Row],[Count]]</f>
        <v>0.81818181818181823</v>
      </c>
      <c r="G48" s="1">
        <f>COUNTIFS(Table2[Sub-Sector],Table4[[#This Row],[Sub-Sector]],Table2[1Y Return vs Nifty],"&gt;=10")/Table4[[#This Row],[Count]]</f>
        <v>1</v>
      </c>
      <c r="H48" s="1">
        <f>COUNTIFS(Table2[Sub-Sector],Table4[[#This Row],[Sub-Sector]],Table2[RSI Exponential â€“ 14D],"&gt;=50")/Table4[[#This Row],[Count]]</f>
        <v>0.81818181818181823</v>
      </c>
      <c r="I48" s="1">
        <f>COUNTIFS(Table2[Sub-Sector],Table4[[#This Row],[Sub-Sector]],Table2[Relative Volume],"&gt;=2")/Table4[[#This Row],[Count]]</f>
        <v>0</v>
      </c>
      <c r="J48" s="1">
        <f>COUNTIFS(Table2[Sub-Sector],Table4[[#This Row],[Sub-Sector]],Table2[% Away From Day Low],"&gt;=0.05")/Table4[[#This Row],[Count]]</f>
        <v>0</v>
      </c>
      <c r="K48" s="1">
        <f>COUNTIFS(Table2[Sub-Sector],Table4[[#This Row],[Sub-Sector]],Table2[% Away From Day High],"&lt;=0.05")/Table4[[#This Row],[Count]]</f>
        <v>1</v>
      </c>
      <c r="L48" s="1">
        <f>COUNTIFS(Table2[Sub-Sector],Table4[[#This Row],[Sub-Sector]],Table2[% Away From Current Week Low],"&gt;=0.05")/Table4[[#This Row],[Count]]</f>
        <v>0</v>
      </c>
      <c r="M48" s="1">
        <f>COUNTIFS(Table2[Sub-Sector],Table4[[#This Row],[Sub-Sector]],Table2[% Away From Current Week High],"&lt;=0.05")/Table4[[#This Row],[Count]]</f>
        <v>1</v>
      </c>
      <c r="N48" s="1">
        <f>COUNTIFS(Table2[Sub-Sector],Table4[[#This Row],[Sub-Sector]],Table2[% Away From Current Month Low],"&gt;=0.05")/Table4[[#This Row],[Count]]</f>
        <v>1</v>
      </c>
      <c r="O48" s="1">
        <f>COUNTIFS(Table2[Sub-Sector],Table4[[#This Row],[Sub-Sector]],Table2[% Away From Current Month High],"&lt;=0.05")/Table4[[#This Row],[Count]]</f>
        <v>0</v>
      </c>
      <c r="P48" s="1">
        <f>COUNTIFS(Table2[Sub-Sector],Table4[[#This Row],[Sub-Sector]],Table2[% Away From 52W High],"&lt;=10")/Table4[[#This Row],[Count]]</f>
        <v>0.27272727272727271</v>
      </c>
      <c r="Q48" s="1">
        <f>COUNTIFS(Table2[Sub-Sector],Table4[[#This Row],[Sub-Sector]],Table2[% Away From 52W Low],"&gt;=10")/Table4[[#This Row],[Count]]</f>
        <v>1</v>
      </c>
      <c r="R48" s="1">
        <f>COUNTIFS(Table2[Sub-Sector],Table4[[#This Row],[Sub-Sector]],Table2[% Price above 20 EMA],"&gt;=0")/Table4[[#This Row],[Count]]</f>
        <v>0.18181818181818182</v>
      </c>
      <c r="S48" s="1">
        <f>COUNTIFS(Table2[Sub-Sector],Table4[[#This Row],[Sub-Sector]],Table2[% Price above 50 EMA],"&gt;=0")/Table4[[#This Row],[Count]]</f>
        <v>0.36363636363636365</v>
      </c>
      <c r="T48" s="1">
        <f>COUNTIFS(Table2[Sub-Sector],Table4[[#This Row],[Sub-Sector]],Table2[% Price above 200 EMA],"&gt;=0")/Table4[[#This Row],[Count]]</f>
        <v>1</v>
      </c>
      <c r="U48" s="1">
        <f>COUNTIFS(Table2[Sub-Sector],Table4[[#This Row],[Sub-Sector]],Table2[Rate of Change - Zone],"Positive")/Table4[[#This Row],[Count]]</f>
        <v>0.45454545454545453</v>
      </c>
      <c r="V48" s="1">
        <f>COUNTIFS(Table2[Sub-Sector],Table4[[#This Row],[Sub-Sector]],Table2[Sharpe Ratio],"&gt;=0.10")/Table4[[#This Row],[Count]]</f>
        <v>0.81818181818181823</v>
      </c>
    </row>
    <row r="49" spans="1:22" x14ac:dyDescent="0.3">
      <c r="A49" t="s">
        <v>400</v>
      </c>
      <c r="B49">
        <f>COUNTIFS(Table2[Sub-Sector],Table4[[#This Row],[Sub-Sector]])</f>
        <v>10</v>
      </c>
      <c r="C49" s="1">
        <f>COUNTIFS(Table2[Sub-Sector],Table4[[#This Row],[Sub-Sector]],Table2[Uptrend],"Uptrend")/Table4[[#This Row],[Count]]</f>
        <v>0.9</v>
      </c>
      <c r="D49" s="1">
        <f>COUNTIFS(Table2[Sub-Sector],Table4[[#This Row],[Sub-Sector]],Table2[1W Return vs Nifty],"&gt;=5")/Table4[[#This Row],[Count]]</f>
        <v>0</v>
      </c>
      <c r="E49" s="1">
        <f>COUNTIFS(Table2[Sub-Sector],Table4[[#This Row],[Sub-Sector]],Table2[1M Return vs Nifty],"&gt;=5")/Table4[[#This Row],[Count]]</f>
        <v>0.9</v>
      </c>
      <c r="F49" s="1">
        <f>COUNTIFS(Table2[Sub-Sector],Table4[[#This Row],[Sub-Sector]],Table2[6M Return vs Nifty],"&gt;=10")/Table4[[#This Row],[Count]]</f>
        <v>0.7</v>
      </c>
      <c r="G49" s="1">
        <f>COUNTIFS(Table2[Sub-Sector],Table4[[#This Row],[Sub-Sector]],Table2[1Y Return vs Nifty],"&gt;=10")/Table4[[#This Row],[Count]]</f>
        <v>0.7</v>
      </c>
      <c r="H49" s="1">
        <f>COUNTIFS(Table2[Sub-Sector],Table4[[#This Row],[Sub-Sector]],Table2[RSI Exponential â€“ 14D],"&gt;=50")/Table4[[#This Row],[Count]]</f>
        <v>0.7</v>
      </c>
      <c r="I49" s="1">
        <f>COUNTIFS(Table2[Sub-Sector],Table4[[#This Row],[Sub-Sector]],Table2[Relative Volume],"&gt;=2")/Table4[[#This Row],[Count]]</f>
        <v>0</v>
      </c>
      <c r="J49" s="1">
        <f>COUNTIFS(Table2[Sub-Sector],Table4[[#This Row],[Sub-Sector]],Table2[% Away From Day Low],"&gt;=0.05")/Table4[[#This Row],[Count]]</f>
        <v>0</v>
      </c>
      <c r="K49" s="1">
        <f>COUNTIFS(Table2[Sub-Sector],Table4[[#This Row],[Sub-Sector]],Table2[% Away From Day High],"&lt;=0.05")/Table4[[#This Row],[Count]]</f>
        <v>1</v>
      </c>
      <c r="L49" s="1">
        <f>COUNTIFS(Table2[Sub-Sector],Table4[[#This Row],[Sub-Sector]],Table2[% Away From Current Week Low],"&gt;=0.05")/Table4[[#This Row],[Count]]</f>
        <v>0.1</v>
      </c>
      <c r="M49" s="1">
        <f>COUNTIFS(Table2[Sub-Sector],Table4[[#This Row],[Sub-Sector]],Table2[% Away From Current Week High],"&lt;=0.05")/Table4[[#This Row],[Count]]</f>
        <v>1</v>
      </c>
      <c r="N49" s="1">
        <f>COUNTIFS(Table2[Sub-Sector],Table4[[#This Row],[Sub-Sector]],Table2[% Away From Current Month Low],"&gt;=0.05")/Table4[[#This Row],[Count]]</f>
        <v>1</v>
      </c>
      <c r="O49" s="1">
        <f>COUNTIFS(Table2[Sub-Sector],Table4[[#This Row],[Sub-Sector]],Table2[% Away From Current Month High],"&lt;=0.05")/Table4[[#This Row],[Count]]</f>
        <v>0.6</v>
      </c>
      <c r="P49" s="1">
        <f>COUNTIFS(Table2[Sub-Sector],Table4[[#This Row],[Sub-Sector]],Table2[% Away From 52W High],"&lt;=10")/Table4[[#This Row],[Count]]</f>
        <v>0.8</v>
      </c>
      <c r="Q49" s="1">
        <f>COUNTIFS(Table2[Sub-Sector],Table4[[#This Row],[Sub-Sector]],Table2[% Away From 52W Low],"&gt;=10")/Table4[[#This Row],[Count]]</f>
        <v>1</v>
      </c>
      <c r="R49" s="1">
        <f>COUNTIFS(Table2[Sub-Sector],Table4[[#This Row],[Sub-Sector]],Table2[% Price above 20 EMA],"&gt;=0")/Table4[[#This Row],[Count]]</f>
        <v>0.9</v>
      </c>
      <c r="S49" s="1">
        <f>COUNTIFS(Table2[Sub-Sector],Table4[[#This Row],[Sub-Sector]],Table2[% Price above 50 EMA],"&gt;=0")/Table4[[#This Row],[Count]]</f>
        <v>1</v>
      </c>
      <c r="T49" s="1">
        <f>COUNTIFS(Table2[Sub-Sector],Table4[[#This Row],[Sub-Sector]],Table2[% Price above 200 EMA],"&gt;=0")/Table4[[#This Row],[Count]]</f>
        <v>1</v>
      </c>
      <c r="U49" s="1">
        <f>COUNTIFS(Table2[Sub-Sector],Table4[[#This Row],[Sub-Sector]],Table2[Rate of Change - Zone],"Positive")/Table4[[#This Row],[Count]]</f>
        <v>0.9</v>
      </c>
      <c r="V49" s="1">
        <f>COUNTIFS(Table2[Sub-Sector],Table4[[#This Row],[Sub-Sector]],Table2[Sharpe Ratio],"&gt;=0.10")/Table4[[#This Row],[Count]]</f>
        <v>0.1</v>
      </c>
    </row>
    <row r="50" spans="1:22" x14ac:dyDescent="0.3">
      <c r="A50" t="s">
        <v>371</v>
      </c>
      <c r="B50">
        <f>COUNTIFS(Table2[Sub-Sector],Table4[[#This Row],[Sub-Sector]])</f>
        <v>10</v>
      </c>
      <c r="C50" s="1">
        <f>COUNTIFS(Table2[Sub-Sector],Table4[[#This Row],[Sub-Sector]],Table2[Uptrend],"Uptrend")/Table4[[#This Row],[Count]]</f>
        <v>0.7</v>
      </c>
      <c r="D50" s="1">
        <f>COUNTIFS(Table2[Sub-Sector],Table4[[#This Row],[Sub-Sector]],Table2[1W Return vs Nifty],"&gt;=5")/Table4[[#This Row],[Count]]</f>
        <v>0.1</v>
      </c>
      <c r="E50" s="1">
        <f>COUNTIFS(Table2[Sub-Sector],Table4[[#This Row],[Sub-Sector]],Table2[1M Return vs Nifty],"&gt;=5")/Table4[[#This Row],[Count]]</f>
        <v>0.3</v>
      </c>
      <c r="F50" s="1">
        <f>COUNTIFS(Table2[Sub-Sector],Table4[[#This Row],[Sub-Sector]],Table2[6M Return vs Nifty],"&gt;=10")/Table4[[#This Row],[Count]]</f>
        <v>0.5</v>
      </c>
      <c r="G50" s="1">
        <f>COUNTIFS(Table2[Sub-Sector],Table4[[#This Row],[Sub-Sector]],Table2[1Y Return vs Nifty],"&gt;=10")/Table4[[#This Row],[Count]]</f>
        <v>0.4</v>
      </c>
      <c r="H50" s="1">
        <f>COUNTIFS(Table2[Sub-Sector],Table4[[#This Row],[Sub-Sector]],Table2[RSI Exponential â€“ 14D],"&gt;=50")/Table4[[#This Row],[Count]]</f>
        <v>0.5</v>
      </c>
      <c r="I50" s="1">
        <f>COUNTIFS(Table2[Sub-Sector],Table4[[#This Row],[Sub-Sector]],Table2[Relative Volume],"&gt;=2")/Table4[[#This Row],[Count]]</f>
        <v>0</v>
      </c>
      <c r="J50" s="1">
        <f>COUNTIFS(Table2[Sub-Sector],Table4[[#This Row],[Sub-Sector]],Table2[% Away From Day Low],"&gt;=0.05")/Table4[[#This Row],[Count]]</f>
        <v>0</v>
      </c>
      <c r="K50" s="1">
        <f>COUNTIFS(Table2[Sub-Sector],Table4[[#This Row],[Sub-Sector]],Table2[% Away From Day High],"&lt;=0.05")/Table4[[#This Row],[Count]]</f>
        <v>1</v>
      </c>
      <c r="L50" s="1">
        <f>COUNTIFS(Table2[Sub-Sector],Table4[[#This Row],[Sub-Sector]],Table2[% Away From Current Week Low],"&gt;=0.05")/Table4[[#This Row],[Count]]</f>
        <v>0</v>
      </c>
      <c r="M50" s="1">
        <f>COUNTIFS(Table2[Sub-Sector],Table4[[#This Row],[Sub-Sector]],Table2[% Away From Current Week High],"&lt;=0.05")/Table4[[#This Row],[Count]]</f>
        <v>1</v>
      </c>
      <c r="N50" s="1">
        <f>COUNTIFS(Table2[Sub-Sector],Table4[[#This Row],[Sub-Sector]],Table2[% Away From Current Month Low],"&gt;=0.05")/Table4[[#This Row],[Count]]</f>
        <v>1</v>
      </c>
      <c r="O50" s="1">
        <f>COUNTIFS(Table2[Sub-Sector],Table4[[#This Row],[Sub-Sector]],Table2[% Away From Current Month High],"&lt;=0.05")/Table4[[#This Row],[Count]]</f>
        <v>0.6</v>
      </c>
      <c r="P50" s="1">
        <f>COUNTIFS(Table2[Sub-Sector],Table4[[#This Row],[Sub-Sector]],Table2[% Away From 52W High],"&lt;=10")/Table4[[#This Row],[Count]]</f>
        <v>0.4</v>
      </c>
      <c r="Q50" s="1">
        <f>COUNTIFS(Table2[Sub-Sector],Table4[[#This Row],[Sub-Sector]],Table2[% Away From 52W Low],"&gt;=10")/Table4[[#This Row],[Count]]</f>
        <v>1</v>
      </c>
      <c r="R50" s="1">
        <f>COUNTIFS(Table2[Sub-Sector],Table4[[#This Row],[Sub-Sector]],Table2[% Price above 20 EMA],"&gt;=0")/Table4[[#This Row],[Count]]</f>
        <v>0.8</v>
      </c>
      <c r="S50" s="1">
        <f>COUNTIFS(Table2[Sub-Sector],Table4[[#This Row],[Sub-Sector]],Table2[% Price above 50 EMA],"&gt;=0")/Table4[[#This Row],[Count]]</f>
        <v>0.8</v>
      </c>
      <c r="T50" s="1">
        <f>COUNTIFS(Table2[Sub-Sector],Table4[[#This Row],[Sub-Sector]],Table2[% Price above 200 EMA],"&gt;=0")/Table4[[#This Row],[Count]]</f>
        <v>0.7</v>
      </c>
      <c r="U50" s="1">
        <f>COUNTIFS(Table2[Sub-Sector],Table4[[#This Row],[Sub-Sector]],Table2[Rate of Change - Zone],"Positive")/Table4[[#This Row],[Count]]</f>
        <v>0.8</v>
      </c>
      <c r="V50" s="1">
        <f>COUNTIFS(Table2[Sub-Sector],Table4[[#This Row],[Sub-Sector]],Table2[Sharpe Ratio],"&gt;=0.10")/Table4[[#This Row],[Count]]</f>
        <v>0</v>
      </c>
    </row>
    <row r="51" spans="1:22" x14ac:dyDescent="0.3">
      <c r="A51" t="s">
        <v>35</v>
      </c>
      <c r="B51">
        <f>COUNTIFS(Table2[Sub-Sector],Table4[[#This Row],[Sub-Sector]])</f>
        <v>10</v>
      </c>
      <c r="C51" s="1">
        <f>COUNTIFS(Table2[Sub-Sector],Table4[[#This Row],[Sub-Sector]],Table2[Uptrend],"Uptrend")/Table4[[#This Row],[Count]]</f>
        <v>0.5</v>
      </c>
      <c r="D51" s="1">
        <f>COUNTIFS(Table2[Sub-Sector],Table4[[#This Row],[Sub-Sector]],Table2[1W Return vs Nifty],"&gt;=5")/Table4[[#This Row],[Count]]</f>
        <v>0</v>
      </c>
      <c r="E51" s="1">
        <f>COUNTIFS(Table2[Sub-Sector],Table4[[#This Row],[Sub-Sector]],Table2[1M Return vs Nifty],"&gt;=5")/Table4[[#This Row],[Count]]</f>
        <v>0</v>
      </c>
      <c r="F51" s="1">
        <f>COUNTIFS(Table2[Sub-Sector],Table4[[#This Row],[Sub-Sector]],Table2[6M Return vs Nifty],"&gt;=10")/Table4[[#This Row],[Count]]</f>
        <v>0.3</v>
      </c>
      <c r="G51" s="1">
        <f>COUNTIFS(Table2[Sub-Sector],Table4[[#This Row],[Sub-Sector]],Table2[1Y Return vs Nifty],"&gt;=10")/Table4[[#This Row],[Count]]</f>
        <v>0.4</v>
      </c>
      <c r="H51" s="1">
        <f>COUNTIFS(Table2[Sub-Sector],Table4[[#This Row],[Sub-Sector]],Table2[RSI Exponential â€“ 14D],"&gt;=50")/Table4[[#This Row],[Count]]</f>
        <v>0.4</v>
      </c>
      <c r="I51" s="1">
        <f>COUNTIFS(Table2[Sub-Sector],Table4[[#This Row],[Sub-Sector]],Table2[Relative Volume],"&gt;=2")/Table4[[#This Row],[Count]]</f>
        <v>0</v>
      </c>
      <c r="J51" s="1">
        <f>COUNTIFS(Table2[Sub-Sector],Table4[[#This Row],[Sub-Sector]],Table2[% Away From Day Low],"&gt;=0.05")/Table4[[#This Row],[Count]]</f>
        <v>0</v>
      </c>
      <c r="K51" s="1">
        <f>COUNTIFS(Table2[Sub-Sector],Table4[[#This Row],[Sub-Sector]],Table2[% Away From Day High],"&lt;=0.05")/Table4[[#This Row],[Count]]</f>
        <v>1</v>
      </c>
      <c r="L51" s="1">
        <f>COUNTIFS(Table2[Sub-Sector],Table4[[#This Row],[Sub-Sector]],Table2[% Away From Current Week Low],"&gt;=0.05")/Table4[[#This Row],[Count]]</f>
        <v>0</v>
      </c>
      <c r="M51" s="1">
        <f>COUNTIFS(Table2[Sub-Sector],Table4[[#This Row],[Sub-Sector]],Table2[% Away From Current Week High],"&lt;=0.05")/Table4[[#This Row],[Count]]</f>
        <v>0.8</v>
      </c>
      <c r="N51" s="1">
        <f>COUNTIFS(Table2[Sub-Sector],Table4[[#This Row],[Sub-Sector]],Table2[% Away From Current Month Low],"&gt;=0.05")/Table4[[#This Row],[Count]]</f>
        <v>1</v>
      </c>
      <c r="O51" s="1">
        <f>COUNTIFS(Table2[Sub-Sector],Table4[[#This Row],[Sub-Sector]],Table2[% Away From Current Month High],"&lt;=0.05")/Table4[[#This Row],[Count]]</f>
        <v>0.7</v>
      </c>
      <c r="P51" s="1">
        <f>COUNTIFS(Table2[Sub-Sector],Table4[[#This Row],[Sub-Sector]],Table2[% Away From 52W High],"&lt;=10")/Table4[[#This Row],[Count]]</f>
        <v>0.4</v>
      </c>
      <c r="Q51" s="1">
        <f>COUNTIFS(Table2[Sub-Sector],Table4[[#This Row],[Sub-Sector]],Table2[% Away From 52W Low],"&gt;=10")/Table4[[#This Row],[Count]]</f>
        <v>1</v>
      </c>
      <c r="R51" s="1">
        <f>COUNTIFS(Table2[Sub-Sector],Table4[[#This Row],[Sub-Sector]],Table2[% Price above 20 EMA],"&gt;=0")/Table4[[#This Row],[Count]]</f>
        <v>0.9</v>
      </c>
      <c r="S51" s="1">
        <f>COUNTIFS(Table2[Sub-Sector],Table4[[#This Row],[Sub-Sector]],Table2[% Price above 50 EMA],"&gt;=0")/Table4[[#This Row],[Count]]</f>
        <v>0.9</v>
      </c>
      <c r="T51" s="1">
        <f>COUNTIFS(Table2[Sub-Sector],Table4[[#This Row],[Sub-Sector]],Table2[% Price above 200 EMA],"&gt;=0")/Table4[[#This Row],[Count]]</f>
        <v>0.8</v>
      </c>
      <c r="U51" s="1">
        <f>COUNTIFS(Table2[Sub-Sector],Table4[[#This Row],[Sub-Sector]],Table2[Rate of Change - Zone],"Positive")/Table4[[#This Row],[Count]]</f>
        <v>1</v>
      </c>
      <c r="V51" s="1">
        <f>COUNTIFS(Table2[Sub-Sector],Table4[[#This Row],[Sub-Sector]],Table2[Sharpe Ratio],"&gt;=0.10")/Table4[[#This Row],[Count]]</f>
        <v>0</v>
      </c>
    </row>
    <row r="52" spans="1:22" x14ac:dyDescent="0.3">
      <c r="A52" t="s">
        <v>349</v>
      </c>
      <c r="B52">
        <f>COUNTIFS(Table2[Sub-Sector],Table4[[#This Row],[Sub-Sector]])</f>
        <v>10</v>
      </c>
      <c r="C52" s="1">
        <f>COUNTIFS(Table2[Sub-Sector],Table4[[#This Row],[Sub-Sector]],Table2[Uptrend],"Uptrend")/Table4[[#This Row],[Count]]</f>
        <v>0.4</v>
      </c>
      <c r="D52" s="1">
        <f>COUNTIFS(Table2[Sub-Sector],Table4[[#This Row],[Sub-Sector]],Table2[1W Return vs Nifty],"&gt;=5")/Table4[[#This Row],[Count]]</f>
        <v>0</v>
      </c>
      <c r="E52" s="1">
        <f>COUNTIFS(Table2[Sub-Sector],Table4[[#This Row],[Sub-Sector]],Table2[1M Return vs Nifty],"&gt;=5")/Table4[[#This Row],[Count]]</f>
        <v>0.1</v>
      </c>
      <c r="F52" s="1">
        <f>COUNTIFS(Table2[Sub-Sector],Table4[[#This Row],[Sub-Sector]],Table2[6M Return vs Nifty],"&gt;=10")/Table4[[#This Row],[Count]]</f>
        <v>0.3</v>
      </c>
      <c r="G52" s="1">
        <f>COUNTIFS(Table2[Sub-Sector],Table4[[#This Row],[Sub-Sector]],Table2[1Y Return vs Nifty],"&gt;=10")/Table4[[#This Row],[Count]]</f>
        <v>0.3</v>
      </c>
      <c r="H52" s="1">
        <f>COUNTIFS(Table2[Sub-Sector],Table4[[#This Row],[Sub-Sector]],Table2[RSI Exponential â€“ 14D],"&gt;=50")/Table4[[#This Row],[Count]]</f>
        <v>0.6</v>
      </c>
      <c r="I52" s="1">
        <f>COUNTIFS(Table2[Sub-Sector],Table4[[#This Row],[Sub-Sector]],Table2[Relative Volume],"&gt;=2")/Table4[[#This Row],[Count]]</f>
        <v>0</v>
      </c>
      <c r="J52" s="1">
        <f>COUNTIFS(Table2[Sub-Sector],Table4[[#This Row],[Sub-Sector]],Table2[% Away From Day Low],"&gt;=0.05")/Table4[[#This Row],[Count]]</f>
        <v>0</v>
      </c>
      <c r="K52" s="1">
        <f>COUNTIFS(Table2[Sub-Sector],Table4[[#This Row],[Sub-Sector]],Table2[% Away From Day High],"&lt;=0.05")/Table4[[#This Row],[Count]]</f>
        <v>1</v>
      </c>
      <c r="L52" s="1">
        <f>COUNTIFS(Table2[Sub-Sector],Table4[[#This Row],[Sub-Sector]],Table2[% Away From Current Week Low],"&gt;=0.05")/Table4[[#This Row],[Count]]</f>
        <v>0</v>
      </c>
      <c r="M52" s="1">
        <f>COUNTIFS(Table2[Sub-Sector],Table4[[#This Row],[Sub-Sector]],Table2[% Away From Current Week High],"&lt;=0.05")/Table4[[#This Row],[Count]]</f>
        <v>1</v>
      </c>
      <c r="N52" s="1">
        <f>COUNTIFS(Table2[Sub-Sector],Table4[[#This Row],[Sub-Sector]],Table2[% Away From Current Month Low],"&gt;=0.05")/Table4[[#This Row],[Count]]</f>
        <v>0.9</v>
      </c>
      <c r="O52" s="1">
        <f>COUNTIFS(Table2[Sub-Sector],Table4[[#This Row],[Sub-Sector]],Table2[% Away From Current Month High],"&lt;=0.05")/Table4[[#This Row],[Count]]</f>
        <v>0.5</v>
      </c>
      <c r="P52" s="1">
        <f>COUNTIFS(Table2[Sub-Sector],Table4[[#This Row],[Sub-Sector]],Table2[% Away From 52W High],"&lt;=10")/Table4[[#This Row],[Count]]</f>
        <v>0.2</v>
      </c>
      <c r="Q52" s="1">
        <f>COUNTIFS(Table2[Sub-Sector],Table4[[#This Row],[Sub-Sector]],Table2[% Away From 52W Low],"&gt;=10")/Table4[[#This Row],[Count]]</f>
        <v>0.9</v>
      </c>
      <c r="R52" s="1">
        <f>COUNTIFS(Table2[Sub-Sector],Table4[[#This Row],[Sub-Sector]],Table2[% Price above 20 EMA],"&gt;=0")/Table4[[#This Row],[Count]]</f>
        <v>0.6</v>
      </c>
      <c r="S52" s="1">
        <f>COUNTIFS(Table2[Sub-Sector],Table4[[#This Row],[Sub-Sector]],Table2[% Price above 50 EMA],"&gt;=0")/Table4[[#This Row],[Count]]</f>
        <v>0.6</v>
      </c>
      <c r="T52" s="1">
        <f>COUNTIFS(Table2[Sub-Sector],Table4[[#This Row],[Sub-Sector]],Table2[% Price above 200 EMA],"&gt;=0")/Table4[[#This Row],[Count]]</f>
        <v>0.5</v>
      </c>
      <c r="U52" s="1">
        <f>COUNTIFS(Table2[Sub-Sector],Table4[[#This Row],[Sub-Sector]],Table2[Rate of Change - Zone],"Positive")/Table4[[#This Row],[Count]]</f>
        <v>0.8</v>
      </c>
      <c r="V52" s="1">
        <f>COUNTIFS(Table2[Sub-Sector],Table4[[#This Row],[Sub-Sector]],Table2[Sharpe Ratio],"&gt;=0.10")/Table4[[#This Row],[Count]]</f>
        <v>0.2</v>
      </c>
    </row>
    <row r="53" spans="1:22" x14ac:dyDescent="0.3">
      <c r="A53" t="s">
        <v>211</v>
      </c>
      <c r="B53">
        <f>COUNTIFS(Table2[Sub-Sector],Table4[[#This Row],[Sub-Sector]])</f>
        <v>9</v>
      </c>
      <c r="C53" s="1">
        <f>COUNTIFS(Table2[Sub-Sector],Table4[[#This Row],[Sub-Sector]],Table2[Uptrend],"Uptrend")/Table4[[#This Row],[Count]]</f>
        <v>0.77777777777777779</v>
      </c>
      <c r="D53" s="1">
        <f>COUNTIFS(Table2[Sub-Sector],Table4[[#This Row],[Sub-Sector]],Table2[1W Return vs Nifty],"&gt;=5")/Table4[[#This Row],[Count]]</f>
        <v>0.1111111111111111</v>
      </c>
      <c r="E53" s="1">
        <f>COUNTIFS(Table2[Sub-Sector],Table4[[#This Row],[Sub-Sector]],Table2[1M Return vs Nifty],"&gt;=5")/Table4[[#This Row],[Count]]</f>
        <v>0.33333333333333331</v>
      </c>
      <c r="F53" s="1">
        <f>COUNTIFS(Table2[Sub-Sector],Table4[[#This Row],[Sub-Sector]],Table2[6M Return vs Nifty],"&gt;=10")/Table4[[#This Row],[Count]]</f>
        <v>0.77777777777777779</v>
      </c>
      <c r="G53" s="1">
        <f>COUNTIFS(Table2[Sub-Sector],Table4[[#This Row],[Sub-Sector]],Table2[1Y Return vs Nifty],"&gt;=10")/Table4[[#This Row],[Count]]</f>
        <v>0.77777777777777779</v>
      </c>
      <c r="H53" s="1">
        <f>COUNTIFS(Table2[Sub-Sector],Table4[[#This Row],[Sub-Sector]],Table2[RSI Exponential â€“ 14D],"&gt;=50")/Table4[[#This Row],[Count]]</f>
        <v>0.77777777777777779</v>
      </c>
      <c r="I53" s="1">
        <f>COUNTIFS(Table2[Sub-Sector],Table4[[#This Row],[Sub-Sector]],Table2[Relative Volume],"&gt;=2")/Table4[[#This Row],[Count]]</f>
        <v>0</v>
      </c>
      <c r="J53" s="1">
        <f>COUNTIFS(Table2[Sub-Sector],Table4[[#This Row],[Sub-Sector]],Table2[% Away From Day Low],"&gt;=0.05")/Table4[[#This Row],[Count]]</f>
        <v>0.1111111111111111</v>
      </c>
      <c r="K53" s="1">
        <f>COUNTIFS(Table2[Sub-Sector],Table4[[#This Row],[Sub-Sector]],Table2[% Away From Day High],"&lt;=0.05")/Table4[[#This Row],[Count]]</f>
        <v>1</v>
      </c>
      <c r="L53" s="1">
        <f>COUNTIFS(Table2[Sub-Sector],Table4[[#This Row],[Sub-Sector]],Table2[% Away From Current Week Low],"&gt;=0.05")/Table4[[#This Row],[Count]]</f>
        <v>0.1111111111111111</v>
      </c>
      <c r="M53" s="1">
        <f>COUNTIFS(Table2[Sub-Sector],Table4[[#This Row],[Sub-Sector]],Table2[% Away From Current Week High],"&lt;=0.05")/Table4[[#This Row],[Count]]</f>
        <v>0.88888888888888884</v>
      </c>
      <c r="N53" s="1">
        <f>COUNTIFS(Table2[Sub-Sector],Table4[[#This Row],[Sub-Sector]],Table2[% Away From Current Month Low],"&gt;=0.05")/Table4[[#This Row],[Count]]</f>
        <v>1</v>
      </c>
      <c r="O53" s="1">
        <f>COUNTIFS(Table2[Sub-Sector],Table4[[#This Row],[Sub-Sector]],Table2[% Away From Current Month High],"&lt;=0.05")/Table4[[#This Row],[Count]]</f>
        <v>0.77777777777777779</v>
      </c>
      <c r="P53" s="1">
        <f>COUNTIFS(Table2[Sub-Sector],Table4[[#This Row],[Sub-Sector]],Table2[% Away From 52W High],"&lt;=10")/Table4[[#This Row],[Count]]</f>
        <v>0.55555555555555558</v>
      </c>
      <c r="Q53" s="1">
        <f>COUNTIFS(Table2[Sub-Sector],Table4[[#This Row],[Sub-Sector]],Table2[% Away From 52W Low],"&gt;=10")/Table4[[#This Row],[Count]]</f>
        <v>1</v>
      </c>
      <c r="R53" s="1">
        <f>COUNTIFS(Table2[Sub-Sector],Table4[[#This Row],[Sub-Sector]],Table2[% Price above 20 EMA],"&gt;=0")/Table4[[#This Row],[Count]]</f>
        <v>0.88888888888888884</v>
      </c>
      <c r="S53" s="1">
        <f>COUNTIFS(Table2[Sub-Sector],Table4[[#This Row],[Sub-Sector]],Table2[% Price above 50 EMA],"&gt;=0")/Table4[[#This Row],[Count]]</f>
        <v>0.77777777777777779</v>
      </c>
      <c r="T53" s="1">
        <f>COUNTIFS(Table2[Sub-Sector],Table4[[#This Row],[Sub-Sector]],Table2[% Price above 200 EMA],"&gt;=0")/Table4[[#This Row],[Count]]</f>
        <v>0.88888888888888884</v>
      </c>
      <c r="U53" s="1">
        <f>COUNTIFS(Table2[Sub-Sector],Table4[[#This Row],[Sub-Sector]],Table2[Rate of Change - Zone],"Positive")/Table4[[#This Row],[Count]]</f>
        <v>1</v>
      </c>
      <c r="V53" s="1">
        <f>COUNTIFS(Table2[Sub-Sector],Table4[[#This Row],[Sub-Sector]],Table2[Sharpe Ratio],"&gt;=0.10")/Table4[[#This Row],[Count]]</f>
        <v>0.33333333333333331</v>
      </c>
    </row>
    <row r="54" spans="1:22" x14ac:dyDescent="0.3">
      <c r="A54" t="s">
        <v>597</v>
      </c>
      <c r="B54">
        <f>COUNTIFS(Table2[Sub-Sector],Table4[[#This Row],[Sub-Sector]])</f>
        <v>9</v>
      </c>
      <c r="C54" s="1">
        <f>COUNTIFS(Table2[Sub-Sector],Table4[[#This Row],[Sub-Sector]],Table2[Uptrend],"Uptrend")/Table4[[#This Row],[Count]]</f>
        <v>0.44444444444444442</v>
      </c>
      <c r="D54" s="1">
        <f>COUNTIFS(Table2[Sub-Sector],Table4[[#This Row],[Sub-Sector]],Table2[1W Return vs Nifty],"&gt;=5")/Table4[[#This Row],[Count]]</f>
        <v>0</v>
      </c>
      <c r="E54" s="1">
        <f>COUNTIFS(Table2[Sub-Sector],Table4[[#This Row],[Sub-Sector]],Table2[1M Return vs Nifty],"&gt;=5")/Table4[[#This Row],[Count]]</f>
        <v>0.33333333333333331</v>
      </c>
      <c r="F54" s="1">
        <f>COUNTIFS(Table2[Sub-Sector],Table4[[#This Row],[Sub-Sector]],Table2[6M Return vs Nifty],"&gt;=10")/Table4[[#This Row],[Count]]</f>
        <v>0.33333333333333331</v>
      </c>
      <c r="G54" s="1">
        <f>COUNTIFS(Table2[Sub-Sector],Table4[[#This Row],[Sub-Sector]],Table2[1Y Return vs Nifty],"&gt;=10")/Table4[[#This Row],[Count]]</f>
        <v>0.44444444444444442</v>
      </c>
      <c r="H54" s="1">
        <f>COUNTIFS(Table2[Sub-Sector],Table4[[#This Row],[Sub-Sector]],Table2[RSI Exponential â€“ 14D],"&gt;=50")/Table4[[#This Row],[Count]]</f>
        <v>0.22222222222222221</v>
      </c>
      <c r="I54" s="1">
        <f>COUNTIFS(Table2[Sub-Sector],Table4[[#This Row],[Sub-Sector]],Table2[Relative Volume],"&gt;=2")/Table4[[#This Row],[Count]]</f>
        <v>0</v>
      </c>
      <c r="J54" s="1">
        <f>COUNTIFS(Table2[Sub-Sector],Table4[[#This Row],[Sub-Sector]],Table2[% Away From Day Low],"&gt;=0.05")/Table4[[#This Row],[Count]]</f>
        <v>0.1111111111111111</v>
      </c>
      <c r="K54" s="1">
        <f>COUNTIFS(Table2[Sub-Sector],Table4[[#This Row],[Sub-Sector]],Table2[% Away From Day High],"&lt;=0.05")/Table4[[#This Row],[Count]]</f>
        <v>1</v>
      </c>
      <c r="L54" s="1">
        <f>COUNTIFS(Table2[Sub-Sector],Table4[[#This Row],[Sub-Sector]],Table2[% Away From Current Week Low],"&gt;=0.05")/Table4[[#This Row],[Count]]</f>
        <v>0.1111111111111111</v>
      </c>
      <c r="M54" s="1">
        <f>COUNTIFS(Table2[Sub-Sector],Table4[[#This Row],[Sub-Sector]],Table2[% Away From Current Week High],"&lt;=0.05")/Table4[[#This Row],[Count]]</f>
        <v>1</v>
      </c>
      <c r="N54" s="1">
        <f>COUNTIFS(Table2[Sub-Sector],Table4[[#This Row],[Sub-Sector]],Table2[% Away From Current Month Low],"&gt;=0.05")/Table4[[#This Row],[Count]]</f>
        <v>1</v>
      </c>
      <c r="O54" s="1">
        <f>COUNTIFS(Table2[Sub-Sector],Table4[[#This Row],[Sub-Sector]],Table2[% Away From Current Month High],"&lt;=0.05")/Table4[[#This Row],[Count]]</f>
        <v>0.66666666666666663</v>
      </c>
      <c r="P54" s="1">
        <f>COUNTIFS(Table2[Sub-Sector],Table4[[#This Row],[Sub-Sector]],Table2[% Away From 52W High],"&lt;=10")/Table4[[#This Row],[Count]]</f>
        <v>0.22222222222222221</v>
      </c>
      <c r="Q54" s="1">
        <f>COUNTIFS(Table2[Sub-Sector],Table4[[#This Row],[Sub-Sector]],Table2[% Away From 52W Low],"&gt;=10")/Table4[[#This Row],[Count]]</f>
        <v>1</v>
      </c>
      <c r="R54" s="1">
        <f>COUNTIFS(Table2[Sub-Sector],Table4[[#This Row],[Sub-Sector]],Table2[% Price above 20 EMA],"&gt;=0")/Table4[[#This Row],[Count]]</f>
        <v>0.77777777777777779</v>
      </c>
      <c r="S54" s="1">
        <f>COUNTIFS(Table2[Sub-Sector],Table4[[#This Row],[Sub-Sector]],Table2[% Price above 50 EMA],"&gt;=0")/Table4[[#This Row],[Count]]</f>
        <v>0.77777777777777779</v>
      </c>
      <c r="T54" s="1">
        <f>COUNTIFS(Table2[Sub-Sector],Table4[[#This Row],[Sub-Sector]],Table2[% Price above 200 EMA],"&gt;=0")/Table4[[#This Row],[Count]]</f>
        <v>0.55555555555555558</v>
      </c>
      <c r="U54" s="1">
        <f>COUNTIFS(Table2[Sub-Sector],Table4[[#This Row],[Sub-Sector]],Table2[Rate of Change - Zone],"Positive")/Table4[[#This Row],[Count]]</f>
        <v>0.88888888888888884</v>
      </c>
      <c r="V54" s="1">
        <f>COUNTIFS(Table2[Sub-Sector],Table4[[#This Row],[Sub-Sector]],Table2[Sharpe Ratio],"&gt;=0.10")/Table4[[#This Row],[Count]]</f>
        <v>0.44444444444444442</v>
      </c>
    </row>
    <row r="55" spans="1:22" x14ac:dyDescent="0.3">
      <c r="A55" t="s">
        <v>165</v>
      </c>
      <c r="B55">
        <f>COUNTIFS(Table2[Sub-Sector],Table4[[#This Row],[Sub-Sector]])</f>
        <v>9</v>
      </c>
      <c r="C55" s="1">
        <f>COUNTIFS(Table2[Sub-Sector],Table4[[#This Row],[Sub-Sector]],Table2[Uptrend],"Uptrend")/Table4[[#This Row],[Count]]</f>
        <v>0.66666666666666663</v>
      </c>
      <c r="D55" s="1">
        <f>COUNTIFS(Table2[Sub-Sector],Table4[[#This Row],[Sub-Sector]],Table2[1W Return vs Nifty],"&gt;=5")/Table4[[#This Row],[Count]]</f>
        <v>0.1111111111111111</v>
      </c>
      <c r="E55" s="1">
        <f>COUNTIFS(Table2[Sub-Sector],Table4[[#This Row],[Sub-Sector]],Table2[1M Return vs Nifty],"&gt;=5")/Table4[[#This Row],[Count]]</f>
        <v>0.22222222222222221</v>
      </c>
      <c r="F55" s="1">
        <f>COUNTIFS(Table2[Sub-Sector],Table4[[#This Row],[Sub-Sector]],Table2[6M Return vs Nifty],"&gt;=10")/Table4[[#This Row],[Count]]</f>
        <v>0.22222222222222221</v>
      </c>
      <c r="G55" s="1">
        <f>COUNTIFS(Table2[Sub-Sector],Table4[[#This Row],[Sub-Sector]],Table2[1Y Return vs Nifty],"&gt;=10")/Table4[[#This Row],[Count]]</f>
        <v>0.33333333333333331</v>
      </c>
      <c r="H55" s="1">
        <f>COUNTIFS(Table2[Sub-Sector],Table4[[#This Row],[Sub-Sector]],Table2[RSI Exponential â€“ 14D],"&gt;=50")/Table4[[#This Row],[Count]]</f>
        <v>0.33333333333333331</v>
      </c>
      <c r="I55" s="1">
        <f>COUNTIFS(Table2[Sub-Sector],Table4[[#This Row],[Sub-Sector]],Table2[Relative Volume],"&gt;=2")/Table4[[#This Row],[Count]]</f>
        <v>0</v>
      </c>
      <c r="J55" s="1">
        <f>COUNTIFS(Table2[Sub-Sector],Table4[[#This Row],[Sub-Sector]],Table2[% Away From Day Low],"&gt;=0.05")/Table4[[#This Row],[Count]]</f>
        <v>0</v>
      </c>
      <c r="K55" s="1">
        <f>COUNTIFS(Table2[Sub-Sector],Table4[[#This Row],[Sub-Sector]],Table2[% Away From Day High],"&lt;=0.05")/Table4[[#This Row],[Count]]</f>
        <v>1</v>
      </c>
      <c r="L55" s="1">
        <f>COUNTIFS(Table2[Sub-Sector],Table4[[#This Row],[Sub-Sector]],Table2[% Away From Current Week Low],"&gt;=0.05")/Table4[[#This Row],[Count]]</f>
        <v>0.1111111111111111</v>
      </c>
      <c r="M55" s="1">
        <f>COUNTIFS(Table2[Sub-Sector],Table4[[#This Row],[Sub-Sector]],Table2[% Away From Current Week High],"&lt;=0.05")/Table4[[#This Row],[Count]]</f>
        <v>1</v>
      </c>
      <c r="N55" s="1">
        <f>COUNTIFS(Table2[Sub-Sector],Table4[[#This Row],[Sub-Sector]],Table2[% Away From Current Month Low],"&gt;=0.05")/Table4[[#This Row],[Count]]</f>
        <v>1</v>
      </c>
      <c r="O55" s="1">
        <f>COUNTIFS(Table2[Sub-Sector],Table4[[#This Row],[Sub-Sector]],Table2[% Away From Current Month High],"&lt;=0.05")/Table4[[#This Row],[Count]]</f>
        <v>0.66666666666666663</v>
      </c>
      <c r="P55" s="1">
        <f>COUNTIFS(Table2[Sub-Sector],Table4[[#This Row],[Sub-Sector]],Table2[% Away From 52W High],"&lt;=10")/Table4[[#This Row],[Count]]</f>
        <v>0.44444444444444442</v>
      </c>
      <c r="Q55" s="1">
        <f>COUNTIFS(Table2[Sub-Sector],Table4[[#This Row],[Sub-Sector]],Table2[% Away From 52W Low],"&gt;=10")/Table4[[#This Row],[Count]]</f>
        <v>1</v>
      </c>
      <c r="R55" s="1">
        <f>COUNTIFS(Table2[Sub-Sector],Table4[[#This Row],[Sub-Sector]],Table2[% Price above 20 EMA],"&gt;=0")/Table4[[#This Row],[Count]]</f>
        <v>0.77777777777777779</v>
      </c>
      <c r="S55" s="1">
        <f>COUNTIFS(Table2[Sub-Sector],Table4[[#This Row],[Sub-Sector]],Table2[% Price above 50 EMA],"&gt;=0")/Table4[[#This Row],[Count]]</f>
        <v>1</v>
      </c>
      <c r="T55" s="1">
        <f>COUNTIFS(Table2[Sub-Sector],Table4[[#This Row],[Sub-Sector]],Table2[% Price above 200 EMA],"&gt;=0")/Table4[[#This Row],[Count]]</f>
        <v>0.88888888888888884</v>
      </c>
      <c r="U55" s="1">
        <f>COUNTIFS(Table2[Sub-Sector],Table4[[#This Row],[Sub-Sector]],Table2[Rate of Change - Zone],"Positive")/Table4[[#This Row],[Count]]</f>
        <v>1</v>
      </c>
      <c r="V55" s="1">
        <f>COUNTIFS(Table2[Sub-Sector],Table4[[#This Row],[Sub-Sector]],Table2[Sharpe Ratio],"&gt;=0.10")/Table4[[#This Row],[Count]]</f>
        <v>0</v>
      </c>
    </row>
    <row r="56" spans="1:22" x14ac:dyDescent="0.3">
      <c r="A56" t="s">
        <v>188</v>
      </c>
      <c r="B56">
        <f>COUNTIFS(Table2[Sub-Sector],Table4[[#This Row],[Sub-Sector]])</f>
        <v>8</v>
      </c>
      <c r="C56" s="1">
        <f>COUNTIFS(Table2[Sub-Sector],Table4[[#This Row],[Sub-Sector]],Table2[Uptrend],"Uptrend")/Table4[[#This Row],[Count]]</f>
        <v>0.875</v>
      </c>
      <c r="D56" s="1">
        <f>COUNTIFS(Table2[Sub-Sector],Table4[[#This Row],[Sub-Sector]],Table2[1W Return vs Nifty],"&gt;=5")/Table4[[#This Row],[Count]]</f>
        <v>0</v>
      </c>
      <c r="E56" s="1">
        <f>COUNTIFS(Table2[Sub-Sector],Table4[[#This Row],[Sub-Sector]],Table2[1M Return vs Nifty],"&gt;=5")/Table4[[#This Row],[Count]]</f>
        <v>0.25</v>
      </c>
      <c r="F56" s="1">
        <f>COUNTIFS(Table2[Sub-Sector],Table4[[#This Row],[Sub-Sector]],Table2[6M Return vs Nifty],"&gt;=10")/Table4[[#This Row],[Count]]</f>
        <v>0.5</v>
      </c>
      <c r="G56" s="1">
        <f>COUNTIFS(Table2[Sub-Sector],Table4[[#This Row],[Sub-Sector]],Table2[1Y Return vs Nifty],"&gt;=10")/Table4[[#This Row],[Count]]</f>
        <v>0.5</v>
      </c>
      <c r="H56" s="1">
        <f>COUNTIFS(Table2[Sub-Sector],Table4[[#This Row],[Sub-Sector]],Table2[RSI Exponential â€“ 14D],"&gt;=50")/Table4[[#This Row],[Count]]</f>
        <v>0.625</v>
      </c>
      <c r="I56" s="1">
        <f>COUNTIFS(Table2[Sub-Sector],Table4[[#This Row],[Sub-Sector]],Table2[Relative Volume],"&gt;=2")/Table4[[#This Row],[Count]]</f>
        <v>0</v>
      </c>
      <c r="J56" s="1">
        <f>COUNTIFS(Table2[Sub-Sector],Table4[[#This Row],[Sub-Sector]],Table2[% Away From Day Low],"&gt;=0.05")/Table4[[#This Row],[Count]]</f>
        <v>0</v>
      </c>
      <c r="K56" s="1">
        <f>COUNTIFS(Table2[Sub-Sector],Table4[[#This Row],[Sub-Sector]],Table2[% Away From Day High],"&lt;=0.05")/Table4[[#This Row],[Count]]</f>
        <v>1</v>
      </c>
      <c r="L56" s="1">
        <f>COUNTIFS(Table2[Sub-Sector],Table4[[#This Row],[Sub-Sector]],Table2[% Away From Current Week Low],"&gt;=0.05")/Table4[[#This Row],[Count]]</f>
        <v>0</v>
      </c>
      <c r="M56" s="1">
        <f>COUNTIFS(Table2[Sub-Sector],Table4[[#This Row],[Sub-Sector]],Table2[% Away From Current Week High],"&lt;=0.05")/Table4[[#This Row],[Count]]</f>
        <v>1</v>
      </c>
      <c r="N56" s="1">
        <f>COUNTIFS(Table2[Sub-Sector],Table4[[#This Row],[Sub-Sector]],Table2[% Away From Current Month Low],"&gt;=0.05")/Table4[[#This Row],[Count]]</f>
        <v>0.75</v>
      </c>
      <c r="O56" s="1">
        <f>COUNTIFS(Table2[Sub-Sector],Table4[[#This Row],[Sub-Sector]],Table2[% Away From Current Month High],"&lt;=0.05")/Table4[[#This Row],[Count]]</f>
        <v>0.125</v>
      </c>
      <c r="P56" s="1">
        <f>COUNTIFS(Table2[Sub-Sector],Table4[[#This Row],[Sub-Sector]],Table2[% Away From 52W High],"&lt;=10")/Table4[[#This Row],[Count]]</f>
        <v>0.875</v>
      </c>
      <c r="Q56" s="1">
        <f>COUNTIFS(Table2[Sub-Sector],Table4[[#This Row],[Sub-Sector]],Table2[% Away From 52W Low],"&gt;=10")/Table4[[#This Row],[Count]]</f>
        <v>1</v>
      </c>
      <c r="R56" s="1">
        <f>COUNTIFS(Table2[Sub-Sector],Table4[[#This Row],[Sub-Sector]],Table2[% Price above 20 EMA],"&gt;=0")/Table4[[#This Row],[Count]]</f>
        <v>0.625</v>
      </c>
      <c r="S56" s="1">
        <f>COUNTIFS(Table2[Sub-Sector],Table4[[#This Row],[Sub-Sector]],Table2[% Price above 50 EMA],"&gt;=0")/Table4[[#This Row],[Count]]</f>
        <v>0.875</v>
      </c>
      <c r="T56" s="1">
        <f>COUNTIFS(Table2[Sub-Sector],Table4[[#This Row],[Sub-Sector]],Table2[% Price above 200 EMA],"&gt;=0")/Table4[[#This Row],[Count]]</f>
        <v>0.875</v>
      </c>
      <c r="U56" s="1">
        <f>COUNTIFS(Table2[Sub-Sector],Table4[[#This Row],[Sub-Sector]],Table2[Rate of Change - Zone],"Positive")/Table4[[#This Row],[Count]]</f>
        <v>0.375</v>
      </c>
      <c r="V56" s="1">
        <f>COUNTIFS(Table2[Sub-Sector],Table4[[#This Row],[Sub-Sector]],Table2[Sharpe Ratio],"&gt;=0.10")/Table4[[#This Row],[Count]]</f>
        <v>0</v>
      </c>
    </row>
    <row r="57" spans="1:22" x14ac:dyDescent="0.3">
      <c r="A57" t="s">
        <v>159</v>
      </c>
      <c r="B57">
        <f>COUNTIFS(Table2[Sub-Sector],Table4[[#This Row],[Sub-Sector]])</f>
        <v>8</v>
      </c>
      <c r="C57" s="1">
        <f>COUNTIFS(Table2[Sub-Sector],Table4[[#This Row],[Sub-Sector]],Table2[Uptrend],"Uptrend")/Table4[[#This Row],[Count]]</f>
        <v>0.75</v>
      </c>
      <c r="D57" s="1">
        <f>COUNTIFS(Table2[Sub-Sector],Table4[[#This Row],[Sub-Sector]],Table2[1W Return vs Nifty],"&gt;=5")/Table4[[#This Row],[Count]]</f>
        <v>0.25</v>
      </c>
      <c r="E57" s="1">
        <f>COUNTIFS(Table2[Sub-Sector],Table4[[#This Row],[Sub-Sector]],Table2[1M Return vs Nifty],"&gt;=5")/Table4[[#This Row],[Count]]</f>
        <v>0</v>
      </c>
      <c r="F57" s="1">
        <f>COUNTIFS(Table2[Sub-Sector],Table4[[#This Row],[Sub-Sector]],Table2[6M Return vs Nifty],"&gt;=10")/Table4[[#This Row],[Count]]</f>
        <v>0.5</v>
      </c>
      <c r="G57" s="1">
        <f>COUNTIFS(Table2[Sub-Sector],Table4[[#This Row],[Sub-Sector]],Table2[1Y Return vs Nifty],"&gt;=10")/Table4[[#This Row],[Count]]</f>
        <v>0.625</v>
      </c>
      <c r="H57" s="1">
        <f>COUNTIFS(Table2[Sub-Sector],Table4[[#This Row],[Sub-Sector]],Table2[RSI Exponential â€“ 14D],"&gt;=50")/Table4[[#This Row],[Count]]</f>
        <v>0.5</v>
      </c>
      <c r="I57" s="1">
        <f>COUNTIFS(Table2[Sub-Sector],Table4[[#This Row],[Sub-Sector]],Table2[Relative Volume],"&gt;=2")/Table4[[#This Row],[Count]]</f>
        <v>0</v>
      </c>
      <c r="J57" s="1">
        <f>COUNTIFS(Table2[Sub-Sector],Table4[[#This Row],[Sub-Sector]],Table2[% Away From Day Low],"&gt;=0.05")/Table4[[#This Row],[Count]]</f>
        <v>0</v>
      </c>
      <c r="K57" s="1">
        <f>COUNTIFS(Table2[Sub-Sector],Table4[[#This Row],[Sub-Sector]],Table2[% Away From Day High],"&lt;=0.05")/Table4[[#This Row],[Count]]</f>
        <v>1</v>
      </c>
      <c r="L57" s="1">
        <f>COUNTIFS(Table2[Sub-Sector],Table4[[#This Row],[Sub-Sector]],Table2[% Away From Current Week Low],"&gt;=0.05")/Table4[[#This Row],[Count]]</f>
        <v>0.25</v>
      </c>
      <c r="M57" s="1">
        <f>COUNTIFS(Table2[Sub-Sector],Table4[[#This Row],[Sub-Sector]],Table2[% Away From Current Week High],"&lt;=0.05")/Table4[[#This Row],[Count]]</f>
        <v>1</v>
      </c>
      <c r="N57" s="1">
        <f>COUNTIFS(Table2[Sub-Sector],Table4[[#This Row],[Sub-Sector]],Table2[% Away From Current Month Low],"&gt;=0.05")/Table4[[#This Row],[Count]]</f>
        <v>0.875</v>
      </c>
      <c r="O57" s="1">
        <f>COUNTIFS(Table2[Sub-Sector],Table4[[#This Row],[Sub-Sector]],Table2[% Away From Current Month High],"&lt;=0.05")/Table4[[#This Row],[Count]]</f>
        <v>0.5</v>
      </c>
      <c r="P57" s="1">
        <f>COUNTIFS(Table2[Sub-Sector],Table4[[#This Row],[Sub-Sector]],Table2[% Away From 52W High],"&lt;=10")/Table4[[#This Row],[Count]]</f>
        <v>0.375</v>
      </c>
      <c r="Q57" s="1">
        <f>COUNTIFS(Table2[Sub-Sector],Table4[[#This Row],[Sub-Sector]],Table2[% Away From 52W Low],"&gt;=10")/Table4[[#This Row],[Count]]</f>
        <v>1</v>
      </c>
      <c r="R57" s="1">
        <f>COUNTIFS(Table2[Sub-Sector],Table4[[#This Row],[Sub-Sector]],Table2[% Price above 20 EMA],"&gt;=0")/Table4[[#This Row],[Count]]</f>
        <v>0.625</v>
      </c>
      <c r="S57" s="1">
        <f>COUNTIFS(Table2[Sub-Sector],Table4[[#This Row],[Sub-Sector]],Table2[% Price above 50 EMA],"&gt;=0")/Table4[[#This Row],[Count]]</f>
        <v>0.75</v>
      </c>
      <c r="T57" s="1">
        <f>COUNTIFS(Table2[Sub-Sector],Table4[[#This Row],[Sub-Sector]],Table2[% Price above 200 EMA],"&gt;=0")/Table4[[#This Row],[Count]]</f>
        <v>0.875</v>
      </c>
      <c r="U57" s="1">
        <f>COUNTIFS(Table2[Sub-Sector],Table4[[#This Row],[Sub-Sector]],Table2[Rate of Change - Zone],"Positive")/Table4[[#This Row],[Count]]</f>
        <v>0.875</v>
      </c>
      <c r="V57" s="1">
        <f>COUNTIFS(Table2[Sub-Sector],Table4[[#This Row],[Sub-Sector]],Table2[Sharpe Ratio],"&gt;=0.10")/Table4[[#This Row],[Count]]</f>
        <v>0.125</v>
      </c>
    </row>
    <row r="58" spans="1:22" x14ac:dyDescent="0.3">
      <c r="A58" t="s">
        <v>273</v>
      </c>
      <c r="B58">
        <f>COUNTIFS(Table2[Sub-Sector],Table4[[#This Row],[Sub-Sector]])</f>
        <v>7</v>
      </c>
      <c r="C58" s="1">
        <f>COUNTIFS(Table2[Sub-Sector],Table4[[#This Row],[Sub-Sector]],Table2[Uptrend],"Uptrend")/Table4[[#This Row],[Count]]</f>
        <v>1</v>
      </c>
      <c r="D58" s="1">
        <f>COUNTIFS(Table2[Sub-Sector],Table4[[#This Row],[Sub-Sector]],Table2[1W Return vs Nifty],"&gt;=5")/Table4[[#This Row],[Count]]</f>
        <v>0.14285714285714285</v>
      </c>
      <c r="E58" s="1">
        <f>COUNTIFS(Table2[Sub-Sector],Table4[[#This Row],[Sub-Sector]],Table2[1M Return vs Nifty],"&gt;=5")/Table4[[#This Row],[Count]]</f>
        <v>0.42857142857142855</v>
      </c>
      <c r="F58" s="1">
        <f>COUNTIFS(Table2[Sub-Sector],Table4[[#This Row],[Sub-Sector]],Table2[6M Return vs Nifty],"&gt;=10")/Table4[[#This Row],[Count]]</f>
        <v>0.7142857142857143</v>
      </c>
      <c r="G58" s="1">
        <f>COUNTIFS(Table2[Sub-Sector],Table4[[#This Row],[Sub-Sector]],Table2[1Y Return vs Nifty],"&gt;=10")/Table4[[#This Row],[Count]]</f>
        <v>0.8571428571428571</v>
      </c>
      <c r="H58" s="1">
        <f>COUNTIFS(Table2[Sub-Sector],Table4[[#This Row],[Sub-Sector]],Table2[RSI Exponential â€“ 14D],"&gt;=50")/Table4[[#This Row],[Count]]</f>
        <v>0.8571428571428571</v>
      </c>
      <c r="I58" s="1">
        <f>COUNTIFS(Table2[Sub-Sector],Table4[[#This Row],[Sub-Sector]],Table2[Relative Volume],"&gt;=2")/Table4[[#This Row],[Count]]</f>
        <v>0</v>
      </c>
      <c r="J58" s="1">
        <f>COUNTIFS(Table2[Sub-Sector],Table4[[#This Row],[Sub-Sector]],Table2[% Away From Day Low],"&gt;=0.05")/Table4[[#This Row],[Count]]</f>
        <v>0</v>
      </c>
      <c r="K58" s="1">
        <f>COUNTIFS(Table2[Sub-Sector],Table4[[#This Row],[Sub-Sector]],Table2[% Away From Day High],"&lt;=0.05")/Table4[[#This Row],[Count]]</f>
        <v>1</v>
      </c>
      <c r="L58" s="1">
        <f>COUNTIFS(Table2[Sub-Sector],Table4[[#This Row],[Sub-Sector]],Table2[% Away From Current Week Low],"&gt;=0.05")/Table4[[#This Row],[Count]]</f>
        <v>0.42857142857142855</v>
      </c>
      <c r="M58" s="1">
        <f>COUNTIFS(Table2[Sub-Sector],Table4[[#This Row],[Sub-Sector]],Table2[% Away From Current Week High],"&lt;=0.05")/Table4[[#This Row],[Count]]</f>
        <v>0.8571428571428571</v>
      </c>
      <c r="N58" s="1">
        <f>COUNTIFS(Table2[Sub-Sector],Table4[[#This Row],[Sub-Sector]],Table2[% Away From Current Month Low],"&gt;=0.05")/Table4[[#This Row],[Count]]</f>
        <v>1</v>
      </c>
      <c r="O58" s="1">
        <f>COUNTIFS(Table2[Sub-Sector],Table4[[#This Row],[Sub-Sector]],Table2[% Away From Current Month High],"&lt;=0.05")/Table4[[#This Row],[Count]]</f>
        <v>0.7142857142857143</v>
      </c>
      <c r="P58" s="1">
        <f>COUNTIFS(Table2[Sub-Sector],Table4[[#This Row],[Sub-Sector]],Table2[% Away From 52W High],"&lt;=10")/Table4[[#This Row],[Count]]</f>
        <v>0.7142857142857143</v>
      </c>
      <c r="Q58" s="1">
        <f>COUNTIFS(Table2[Sub-Sector],Table4[[#This Row],[Sub-Sector]],Table2[% Away From 52W Low],"&gt;=10")/Table4[[#This Row],[Count]]</f>
        <v>1</v>
      </c>
      <c r="R58" s="1">
        <f>COUNTIFS(Table2[Sub-Sector],Table4[[#This Row],[Sub-Sector]],Table2[% Price above 20 EMA],"&gt;=0")/Table4[[#This Row],[Count]]</f>
        <v>0.8571428571428571</v>
      </c>
      <c r="S58" s="1">
        <f>COUNTIFS(Table2[Sub-Sector],Table4[[#This Row],[Sub-Sector]],Table2[% Price above 50 EMA],"&gt;=0")/Table4[[#This Row],[Count]]</f>
        <v>0.8571428571428571</v>
      </c>
      <c r="T58" s="1">
        <f>COUNTIFS(Table2[Sub-Sector],Table4[[#This Row],[Sub-Sector]],Table2[% Price above 200 EMA],"&gt;=0")/Table4[[#This Row],[Count]]</f>
        <v>1</v>
      </c>
      <c r="U58" s="1">
        <f>COUNTIFS(Table2[Sub-Sector],Table4[[#This Row],[Sub-Sector]],Table2[Rate of Change - Zone],"Positive")/Table4[[#This Row],[Count]]</f>
        <v>0.8571428571428571</v>
      </c>
      <c r="V58" s="1">
        <f>COUNTIFS(Table2[Sub-Sector],Table4[[#This Row],[Sub-Sector]],Table2[Sharpe Ratio],"&gt;=0.10")/Table4[[#This Row],[Count]]</f>
        <v>0.2857142857142857</v>
      </c>
    </row>
    <row r="59" spans="1:22" x14ac:dyDescent="0.3">
      <c r="A59" t="s">
        <v>119</v>
      </c>
      <c r="B59">
        <f>COUNTIFS(Table2[Sub-Sector],Table4[[#This Row],[Sub-Sector]])</f>
        <v>7</v>
      </c>
      <c r="C59" s="1">
        <f>COUNTIFS(Table2[Sub-Sector],Table4[[#This Row],[Sub-Sector]],Table2[Uptrend],"Uptrend")/Table4[[#This Row],[Count]]</f>
        <v>0.8571428571428571</v>
      </c>
      <c r="D59" s="1">
        <f>COUNTIFS(Table2[Sub-Sector],Table4[[#This Row],[Sub-Sector]],Table2[1W Return vs Nifty],"&gt;=5")/Table4[[#This Row],[Count]]</f>
        <v>0</v>
      </c>
      <c r="E59" s="1">
        <f>COUNTIFS(Table2[Sub-Sector],Table4[[#This Row],[Sub-Sector]],Table2[1M Return vs Nifty],"&gt;=5")/Table4[[#This Row],[Count]]</f>
        <v>0</v>
      </c>
      <c r="F59" s="1">
        <f>COUNTIFS(Table2[Sub-Sector],Table4[[#This Row],[Sub-Sector]],Table2[6M Return vs Nifty],"&gt;=10")/Table4[[#This Row],[Count]]</f>
        <v>0.8571428571428571</v>
      </c>
      <c r="G59" s="1">
        <f>COUNTIFS(Table2[Sub-Sector],Table4[[#This Row],[Sub-Sector]],Table2[1Y Return vs Nifty],"&gt;=10")/Table4[[#This Row],[Count]]</f>
        <v>0.8571428571428571</v>
      </c>
      <c r="H59" s="1">
        <f>COUNTIFS(Table2[Sub-Sector],Table4[[#This Row],[Sub-Sector]],Table2[RSI Exponential â€“ 14D],"&gt;=50")/Table4[[#This Row],[Count]]</f>
        <v>1</v>
      </c>
      <c r="I59" s="1">
        <f>COUNTIFS(Table2[Sub-Sector],Table4[[#This Row],[Sub-Sector]],Table2[Relative Volume],"&gt;=2")/Table4[[#This Row],[Count]]</f>
        <v>0</v>
      </c>
      <c r="J59" s="1">
        <f>COUNTIFS(Table2[Sub-Sector],Table4[[#This Row],[Sub-Sector]],Table2[% Away From Day Low],"&gt;=0.05")/Table4[[#This Row],[Count]]</f>
        <v>0</v>
      </c>
      <c r="K59" s="1">
        <f>COUNTIFS(Table2[Sub-Sector],Table4[[#This Row],[Sub-Sector]],Table2[% Away From Day High],"&lt;=0.05")/Table4[[#This Row],[Count]]</f>
        <v>1</v>
      </c>
      <c r="L59" s="1">
        <f>COUNTIFS(Table2[Sub-Sector],Table4[[#This Row],[Sub-Sector]],Table2[% Away From Current Week Low],"&gt;=0.05")/Table4[[#This Row],[Count]]</f>
        <v>0</v>
      </c>
      <c r="M59" s="1">
        <f>COUNTIFS(Table2[Sub-Sector],Table4[[#This Row],[Sub-Sector]],Table2[% Away From Current Week High],"&lt;=0.05")/Table4[[#This Row],[Count]]</f>
        <v>0.8571428571428571</v>
      </c>
      <c r="N59" s="1">
        <f>COUNTIFS(Table2[Sub-Sector],Table4[[#This Row],[Sub-Sector]],Table2[% Away From Current Month Low],"&gt;=0.05")/Table4[[#This Row],[Count]]</f>
        <v>1</v>
      </c>
      <c r="O59" s="1">
        <f>COUNTIFS(Table2[Sub-Sector],Table4[[#This Row],[Sub-Sector]],Table2[% Away From Current Month High],"&lt;=0.05")/Table4[[#This Row],[Count]]</f>
        <v>0.14285714285714285</v>
      </c>
      <c r="P59" s="1">
        <f>COUNTIFS(Table2[Sub-Sector],Table4[[#This Row],[Sub-Sector]],Table2[% Away From 52W High],"&lt;=10")/Table4[[#This Row],[Count]]</f>
        <v>0.2857142857142857</v>
      </c>
      <c r="Q59" s="1">
        <f>COUNTIFS(Table2[Sub-Sector],Table4[[#This Row],[Sub-Sector]],Table2[% Away From 52W Low],"&gt;=10")/Table4[[#This Row],[Count]]</f>
        <v>1</v>
      </c>
      <c r="R59" s="1">
        <f>COUNTIFS(Table2[Sub-Sector],Table4[[#This Row],[Sub-Sector]],Table2[% Price above 20 EMA],"&gt;=0")/Table4[[#This Row],[Count]]</f>
        <v>0.8571428571428571</v>
      </c>
      <c r="S59" s="1">
        <f>COUNTIFS(Table2[Sub-Sector],Table4[[#This Row],[Sub-Sector]],Table2[% Price above 50 EMA],"&gt;=0")/Table4[[#This Row],[Count]]</f>
        <v>1</v>
      </c>
      <c r="T59" s="1">
        <f>COUNTIFS(Table2[Sub-Sector],Table4[[#This Row],[Sub-Sector]],Table2[% Price above 200 EMA],"&gt;=0")/Table4[[#This Row],[Count]]</f>
        <v>0.8571428571428571</v>
      </c>
      <c r="U59" s="1">
        <f>COUNTIFS(Table2[Sub-Sector],Table4[[#This Row],[Sub-Sector]],Table2[Rate of Change - Zone],"Positive")/Table4[[#This Row],[Count]]</f>
        <v>1</v>
      </c>
      <c r="V59" s="1">
        <f>COUNTIFS(Table2[Sub-Sector],Table4[[#This Row],[Sub-Sector]],Table2[Sharpe Ratio],"&gt;=0.10")/Table4[[#This Row],[Count]]</f>
        <v>0.8571428571428571</v>
      </c>
    </row>
    <row r="60" spans="1:22" x14ac:dyDescent="0.3">
      <c r="A60" t="s">
        <v>134</v>
      </c>
      <c r="B60">
        <f>COUNTIFS(Table2[Sub-Sector],Table4[[#This Row],[Sub-Sector]])</f>
        <v>6</v>
      </c>
      <c r="C60" s="1">
        <f>COUNTIFS(Table2[Sub-Sector],Table4[[#This Row],[Sub-Sector]],Table2[Uptrend],"Uptrend")/Table4[[#This Row],[Count]]</f>
        <v>0.66666666666666663</v>
      </c>
      <c r="D60" s="1">
        <f>COUNTIFS(Table2[Sub-Sector],Table4[[#This Row],[Sub-Sector]],Table2[1W Return vs Nifty],"&gt;=5")/Table4[[#This Row],[Count]]</f>
        <v>0.33333333333333331</v>
      </c>
      <c r="E60" s="1">
        <f>COUNTIFS(Table2[Sub-Sector],Table4[[#This Row],[Sub-Sector]],Table2[1M Return vs Nifty],"&gt;=5")/Table4[[#This Row],[Count]]</f>
        <v>0.66666666666666663</v>
      </c>
      <c r="F60" s="1">
        <f>COUNTIFS(Table2[Sub-Sector],Table4[[#This Row],[Sub-Sector]],Table2[6M Return vs Nifty],"&gt;=10")/Table4[[#This Row],[Count]]</f>
        <v>0.66666666666666663</v>
      </c>
      <c r="G60" s="1">
        <f>COUNTIFS(Table2[Sub-Sector],Table4[[#This Row],[Sub-Sector]],Table2[1Y Return vs Nifty],"&gt;=10")/Table4[[#This Row],[Count]]</f>
        <v>0.66666666666666663</v>
      </c>
      <c r="H60" s="1">
        <f>COUNTIFS(Table2[Sub-Sector],Table4[[#This Row],[Sub-Sector]],Table2[RSI Exponential â€“ 14D],"&gt;=50")/Table4[[#This Row],[Count]]</f>
        <v>0.83333333333333337</v>
      </c>
      <c r="I60" s="1">
        <f>COUNTIFS(Table2[Sub-Sector],Table4[[#This Row],[Sub-Sector]],Table2[Relative Volume],"&gt;=2")/Table4[[#This Row],[Count]]</f>
        <v>0</v>
      </c>
      <c r="J60" s="1">
        <f>COUNTIFS(Table2[Sub-Sector],Table4[[#This Row],[Sub-Sector]],Table2[% Away From Day Low],"&gt;=0.05")/Table4[[#This Row],[Count]]</f>
        <v>0</v>
      </c>
      <c r="K60" s="1">
        <f>COUNTIFS(Table2[Sub-Sector],Table4[[#This Row],[Sub-Sector]],Table2[% Away From Day High],"&lt;=0.05")/Table4[[#This Row],[Count]]</f>
        <v>0.83333333333333337</v>
      </c>
      <c r="L60" s="1">
        <f>COUNTIFS(Table2[Sub-Sector],Table4[[#This Row],[Sub-Sector]],Table2[% Away From Current Week Low],"&gt;=0.05")/Table4[[#This Row],[Count]]</f>
        <v>0.16666666666666666</v>
      </c>
      <c r="M60" s="1">
        <f>COUNTIFS(Table2[Sub-Sector],Table4[[#This Row],[Sub-Sector]],Table2[% Away From Current Week High],"&lt;=0.05")/Table4[[#This Row],[Count]]</f>
        <v>0.83333333333333337</v>
      </c>
      <c r="N60" s="1">
        <f>COUNTIFS(Table2[Sub-Sector],Table4[[#This Row],[Sub-Sector]],Table2[% Away From Current Month Low],"&gt;=0.05")/Table4[[#This Row],[Count]]</f>
        <v>1</v>
      </c>
      <c r="O60" s="1">
        <f>COUNTIFS(Table2[Sub-Sector],Table4[[#This Row],[Sub-Sector]],Table2[% Away From Current Month High],"&lt;=0.05")/Table4[[#This Row],[Count]]</f>
        <v>0.83333333333333337</v>
      </c>
      <c r="P60" s="1">
        <f>COUNTIFS(Table2[Sub-Sector],Table4[[#This Row],[Sub-Sector]],Table2[% Away From 52W High],"&lt;=10")/Table4[[#This Row],[Count]]</f>
        <v>0.66666666666666663</v>
      </c>
      <c r="Q60" s="1">
        <f>COUNTIFS(Table2[Sub-Sector],Table4[[#This Row],[Sub-Sector]],Table2[% Away From 52W Low],"&gt;=10")/Table4[[#This Row],[Count]]</f>
        <v>1</v>
      </c>
      <c r="R60" s="1">
        <f>COUNTIFS(Table2[Sub-Sector],Table4[[#This Row],[Sub-Sector]],Table2[% Price above 20 EMA],"&gt;=0")/Table4[[#This Row],[Count]]</f>
        <v>1</v>
      </c>
      <c r="S60" s="1">
        <f>COUNTIFS(Table2[Sub-Sector],Table4[[#This Row],[Sub-Sector]],Table2[% Price above 50 EMA],"&gt;=0")/Table4[[#This Row],[Count]]</f>
        <v>1</v>
      </c>
      <c r="T60" s="1">
        <f>COUNTIFS(Table2[Sub-Sector],Table4[[#This Row],[Sub-Sector]],Table2[% Price above 200 EMA],"&gt;=0")/Table4[[#This Row],[Count]]</f>
        <v>0.83333333333333337</v>
      </c>
      <c r="U60" s="1">
        <f>COUNTIFS(Table2[Sub-Sector],Table4[[#This Row],[Sub-Sector]],Table2[Rate of Change - Zone],"Positive")/Table4[[#This Row],[Count]]</f>
        <v>1</v>
      </c>
      <c r="V60" s="1">
        <f>COUNTIFS(Table2[Sub-Sector],Table4[[#This Row],[Sub-Sector]],Table2[Sharpe Ratio],"&gt;=0.10")/Table4[[#This Row],[Count]]</f>
        <v>0.5</v>
      </c>
    </row>
    <row r="61" spans="1:22" x14ac:dyDescent="0.3">
      <c r="A61" t="s">
        <v>185</v>
      </c>
      <c r="B61">
        <f>COUNTIFS(Table2[Sub-Sector],Table4[[#This Row],[Sub-Sector]])</f>
        <v>6</v>
      </c>
      <c r="C61" s="1">
        <f>COUNTIFS(Table2[Sub-Sector],Table4[[#This Row],[Sub-Sector]],Table2[Uptrend],"Uptrend")/Table4[[#This Row],[Count]]</f>
        <v>0.66666666666666663</v>
      </c>
      <c r="D61" s="1">
        <f>COUNTIFS(Table2[Sub-Sector],Table4[[#This Row],[Sub-Sector]],Table2[1W Return vs Nifty],"&gt;=5")/Table4[[#This Row],[Count]]</f>
        <v>0</v>
      </c>
      <c r="E61" s="1">
        <f>COUNTIFS(Table2[Sub-Sector],Table4[[#This Row],[Sub-Sector]],Table2[1M Return vs Nifty],"&gt;=5")/Table4[[#This Row],[Count]]</f>
        <v>0.33333333333333331</v>
      </c>
      <c r="F61" s="1">
        <f>COUNTIFS(Table2[Sub-Sector],Table4[[#This Row],[Sub-Sector]],Table2[6M Return vs Nifty],"&gt;=10")/Table4[[#This Row],[Count]]</f>
        <v>0.5</v>
      </c>
      <c r="G61" s="1">
        <f>COUNTIFS(Table2[Sub-Sector],Table4[[#This Row],[Sub-Sector]],Table2[1Y Return vs Nifty],"&gt;=10")/Table4[[#This Row],[Count]]</f>
        <v>0.5</v>
      </c>
      <c r="H61" s="1">
        <f>COUNTIFS(Table2[Sub-Sector],Table4[[#This Row],[Sub-Sector]],Table2[RSI Exponential â€“ 14D],"&gt;=50")/Table4[[#This Row],[Count]]</f>
        <v>0.66666666666666663</v>
      </c>
      <c r="I61" s="1">
        <f>COUNTIFS(Table2[Sub-Sector],Table4[[#This Row],[Sub-Sector]],Table2[Relative Volume],"&gt;=2")/Table4[[#This Row],[Count]]</f>
        <v>0</v>
      </c>
      <c r="J61" s="1">
        <f>COUNTIFS(Table2[Sub-Sector],Table4[[#This Row],[Sub-Sector]],Table2[% Away From Day Low],"&gt;=0.05")/Table4[[#This Row],[Count]]</f>
        <v>0</v>
      </c>
      <c r="K61" s="1">
        <f>COUNTIFS(Table2[Sub-Sector],Table4[[#This Row],[Sub-Sector]],Table2[% Away From Day High],"&lt;=0.05")/Table4[[#This Row],[Count]]</f>
        <v>1</v>
      </c>
      <c r="L61" s="1">
        <f>COUNTIFS(Table2[Sub-Sector],Table4[[#This Row],[Sub-Sector]],Table2[% Away From Current Week Low],"&gt;=0.05")/Table4[[#This Row],[Count]]</f>
        <v>0.16666666666666666</v>
      </c>
      <c r="M61" s="1">
        <f>COUNTIFS(Table2[Sub-Sector],Table4[[#This Row],[Sub-Sector]],Table2[% Away From Current Week High],"&lt;=0.05")/Table4[[#This Row],[Count]]</f>
        <v>1</v>
      </c>
      <c r="N61" s="1">
        <f>COUNTIFS(Table2[Sub-Sector],Table4[[#This Row],[Sub-Sector]],Table2[% Away From Current Month Low],"&gt;=0.05")/Table4[[#This Row],[Count]]</f>
        <v>1</v>
      </c>
      <c r="O61" s="1">
        <f>COUNTIFS(Table2[Sub-Sector],Table4[[#This Row],[Sub-Sector]],Table2[% Away From Current Month High],"&lt;=0.05")/Table4[[#This Row],[Count]]</f>
        <v>0.5</v>
      </c>
      <c r="P61" s="1">
        <f>COUNTIFS(Table2[Sub-Sector],Table4[[#This Row],[Sub-Sector]],Table2[% Away From 52W High],"&lt;=10")/Table4[[#This Row],[Count]]</f>
        <v>0.66666666666666663</v>
      </c>
      <c r="Q61" s="1">
        <f>COUNTIFS(Table2[Sub-Sector],Table4[[#This Row],[Sub-Sector]],Table2[% Away From 52W Low],"&gt;=10")/Table4[[#This Row],[Count]]</f>
        <v>1</v>
      </c>
      <c r="R61" s="1">
        <f>COUNTIFS(Table2[Sub-Sector],Table4[[#This Row],[Sub-Sector]],Table2[% Price above 20 EMA],"&gt;=0")/Table4[[#This Row],[Count]]</f>
        <v>0.83333333333333337</v>
      </c>
      <c r="S61" s="1">
        <f>COUNTIFS(Table2[Sub-Sector],Table4[[#This Row],[Sub-Sector]],Table2[% Price above 50 EMA],"&gt;=0")/Table4[[#This Row],[Count]]</f>
        <v>0.66666666666666663</v>
      </c>
      <c r="T61" s="1">
        <f>COUNTIFS(Table2[Sub-Sector],Table4[[#This Row],[Sub-Sector]],Table2[% Price above 200 EMA],"&gt;=0")/Table4[[#This Row],[Count]]</f>
        <v>0.66666666666666663</v>
      </c>
      <c r="U61" s="1">
        <f>COUNTIFS(Table2[Sub-Sector],Table4[[#This Row],[Sub-Sector]],Table2[Rate of Change - Zone],"Positive")/Table4[[#This Row],[Count]]</f>
        <v>0.83333333333333337</v>
      </c>
      <c r="V61" s="1">
        <f>COUNTIFS(Table2[Sub-Sector],Table4[[#This Row],[Sub-Sector]],Table2[Sharpe Ratio],"&gt;=0.10")/Table4[[#This Row],[Count]]</f>
        <v>0</v>
      </c>
    </row>
    <row r="62" spans="1:22" x14ac:dyDescent="0.3">
      <c r="A62" t="s">
        <v>376</v>
      </c>
      <c r="B62">
        <f>COUNTIFS(Table2[Sub-Sector],Table4[[#This Row],[Sub-Sector]])</f>
        <v>6</v>
      </c>
      <c r="C62" s="1">
        <f>COUNTIFS(Table2[Sub-Sector],Table4[[#This Row],[Sub-Sector]],Table2[Uptrend],"Uptrend")/Table4[[#This Row],[Count]]</f>
        <v>0.5</v>
      </c>
      <c r="D62" s="1">
        <f>COUNTIFS(Table2[Sub-Sector],Table4[[#This Row],[Sub-Sector]],Table2[1W Return vs Nifty],"&gt;=5")/Table4[[#This Row],[Count]]</f>
        <v>0</v>
      </c>
      <c r="E62" s="1">
        <f>COUNTIFS(Table2[Sub-Sector],Table4[[#This Row],[Sub-Sector]],Table2[1M Return vs Nifty],"&gt;=5")/Table4[[#This Row],[Count]]</f>
        <v>0</v>
      </c>
      <c r="F62" s="1">
        <f>COUNTIFS(Table2[Sub-Sector],Table4[[#This Row],[Sub-Sector]],Table2[6M Return vs Nifty],"&gt;=10")/Table4[[#This Row],[Count]]</f>
        <v>0.16666666666666666</v>
      </c>
      <c r="G62" s="1">
        <f>COUNTIFS(Table2[Sub-Sector],Table4[[#This Row],[Sub-Sector]],Table2[1Y Return vs Nifty],"&gt;=10")/Table4[[#This Row],[Count]]</f>
        <v>0.33333333333333331</v>
      </c>
      <c r="H62" s="1">
        <f>COUNTIFS(Table2[Sub-Sector],Table4[[#This Row],[Sub-Sector]],Table2[RSI Exponential â€“ 14D],"&gt;=50")/Table4[[#This Row],[Count]]</f>
        <v>0.66666666666666663</v>
      </c>
      <c r="I62" s="1">
        <f>COUNTIFS(Table2[Sub-Sector],Table4[[#This Row],[Sub-Sector]],Table2[Relative Volume],"&gt;=2")/Table4[[#This Row],[Count]]</f>
        <v>0</v>
      </c>
      <c r="J62" s="1">
        <f>COUNTIFS(Table2[Sub-Sector],Table4[[#This Row],[Sub-Sector]],Table2[% Away From Day Low],"&gt;=0.05")/Table4[[#This Row],[Count]]</f>
        <v>0</v>
      </c>
      <c r="K62" s="1">
        <f>COUNTIFS(Table2[Sub-Sector],Table4[[#This Row],[Sub-Sector]],Table2[% Away From Day High],"&lt;=0.05")/Table4[[#This Row],[Count]]</f>
        <v>1</v>
      </c>
      <c r="L62" s="1">
        <f>COUNTIFS(Table2[Sub-Sector],Table4[[#This Row],[Sub-Sector]],Table2[% Away From Current Week Low],"&gt;=0.05")/Table4[[#This Row],[Count]]</f>
        <v>0.16666666666666666</v>
      </c>
      <c r="M62" s="1">
        <f>COUNTIFS(Table2[Sub-Sector],Table4[[#This Row],[Sub-Sector]],Table2[% Away From Current Week High],"&lt;=0.05")/Table4[[#This Row],[Count]]</f>
        <v>1</v>
      </c>
      <c r="N62" s="1">
        <f>COUNTIFS(Table2[Sub-Sector],Table4[[#This Row],[Sub-Sector]],Table2[% Away From Current Month Low],"&gt;=0.05")/Table4[[#This Row],[Count]]</f>
        <v>1</v>
      </c>
      <c r="O62" s="1">
        <f>COUNTIFS(Table2[Sub-Sector],Table4[[#This Row],[Sub-Sector]],Table2[% Away From Current Month High],"&lt;=0.05")/Table4[[#This Row],[Count]]</f>
        <v>0.33333333333333331</v>
      </c>
      <c r="P62" s="1">
        <f>COUNTIFS(Table2[Sub-Sector],Table4[[#This Row],[Sub-Sector]],Table2[% Away From 52W High],"&lt;=10")/Table4[[#This Row],[Count]]</f>
        <v>0.5</v>
      </c>
      <c r="Q62" s="1">
        <f>COUNTIFS(Table2[Sub-Sector],Table4[[#This Row],[Sub-Sector]],Table2[% Away From 52W Low],"&gt;=10")/Table4[[#This Row],[Count]]</f>
        <v>1</v>
      </c>
      <c r="R62" s="1">
        <f>COUNTIFS(Table2[Sub-Sector],Table4[[#This Row],[Sub-Sector]],Table2[% Price above 20 EMA],"&gt;=0")/Table4[[#This Row],[Count]]</f>
        <v>1</v>
      </c>
      <c r="S62" s="1">
        <f>COUNTIFS(Table2[Sub-Sector],Table4[[#This Row],[Sub-Sector]],Table2[% Price above 50 EMA],"&gt;=0")/Table4[[#This Row],[Count]]</f>
        <v>0.66666666666666663</v>
      </c>
      <c r="T62" s="1">
        <f>COUNTIFS(Table2[Sub-Sector],Table4[[#This Row],[Sub-Sector]],Table2[% Price above 200 EMA],"&gt;=0")/Table4[[#This Row],[Count]]</f>
        <v>1</v>
      </c>
      <c r="U62" s="1">
        <f>COUNTIFS(Table2[Sub-Sector],Table4[[#This Row],[Sub-Sector]],Table2[Rate of Change - Zone],"Positive")/Table4[[#This Row],[Count]]</f>
        <v>1</v>
      </c>
      <c r="V62" s="1">
        <f>COUNTIFS(Table2[Sub-Sector],Table4[[#This Row],[Sub-Sector]],Table2[Sharpe Ratio],"&gt;=0.10")/Table4[[#This Row],[Count]]</f>
        <v>0.16666666666666666</v>
      </c>
    </row>
    <row r="63" spans="1:22" x14ac:dyDescent="0.3">
      <c r="A63" t="s">
        <v>582</v>
      </c>
      <c r="B63">
        <f>COUNTIFS(Table2[Sub-Sector],Table4[[#This Row],[Sub-Sector]])</f>
        <v>6</v>
      </c>
      <c r="C63" s="1">
        <f>COUNTIFS(Table2[Sub-Sector],Table4[[#This Row],[Sub-Sector]],Table2[Uptrend],"Uptrend")/Table4[[#This Row],[Count]]</f>
        <v>0.5</v>
      </c>
      <c r="D63" s="1">
        <f>COUNTIFS(Table2[Sub-Sector],Table4[[#This Row],[Sub-Sector]],Table2[1W Return vs Nifty],"&gt;=5")/Table4[[#This Row],[Count]]</f>
        <v>0.16666666666666666</v>
      </c>
      <c r="E63" s="1">
        <f>COUNTIFS(Table2[Sub-Sector],Table4[[#This Row],[Sub-Sector]],Table2[1M Return vs Nifty],"&gt;=5")/Table4[[#This Row],[Count]]</f>
        <v>0.66666666666666663</v>
      </c>
      <c r="F63" s="1">
        <f>COUNTIFS(Table2[Sub-Sector],Table4[[#This Row],[Sub-Sector]],Table2[6M Return vs Nifty],"&gt;=10")/Table4[[#This Row],[Count]]</f>
        <v>0</v>
      </c>
      <c r="G63" s="1">
        <f>COUNTIFS(Table2[Sub-Sector],Table4[[#This Row],[Sub-Sector]],Table2[1Y Return vs Nifty],"&gt;=10")/Table4[[#This Row],[Count]]</f>
        <v>0</v>
      </c>
      <c r="H63" s="1">
        <f>COUNTIFS(Table2[Sub-Sector],Table4[[#This Row],[Sub-Sector]],Table2[RSI Exponential â€“ 14D],"&gt;=50")/Table4[[#This Row],[Count]]</f>
        <v>0.16666666666666666</v>
      </c>
      <c r="I63" s="1">
        <f>COUNTIFS(Table2[Sub-Sector],Table4[[#This Row],[Sub-Sector]],Table2[Relative Volume],"&gt;=2")/Table4[[#This Row],[Count]]</f>
        <v>0</v>
      </c>
      <c r="J63" s="1">
        <f>COUNTIFS(Table2[Sub-Sector],Table4[[#This Row],[Sub-Sector]],Table2[% Away From Day Low],"&gt;=0.05")/Table4[[#This Row],[Count]]</f>
        <v>0.16666666666666666</v>
      </c>
      <c r="K63" s="1">
        <f>COUNTIFS(Table2[Sub-Sector],Table4[[#This Row],[Sub-Sector]],Table2[% Away From Day High],"&lt;=0.05")/Table4[[#This Row],[Count]]</f>
        <v>1</v>
      </c>
      <c r="L63" s="1">
        <f>COUNTIFS(Table2[Sub-Sector],Table4[[#This Row],[Sub-Sector]],Table2[% Away From Current Week Low],"&gt;=0.05")/Table4[[#This Row],[Count]]</f>
        <v>0.16666666666666666</v>
      </c>
      <c r="M63" s="1">
        <f>COUNTIFS(Table2[Sub-Sector],Table4[[#This Row],[Sub-Sector]],Table2[% Away From Current Week High],"&lt;=0.05")/Table4[[#This Row],[Count]]</f>
        <v>1</v>
      </c>
      <c r="N63" s="1">
        <f>COUNTIFS(Table2[Sub-Sector],Table4[[#This Row],[Sub-Sector]],Table2[% Away From Current Month Low],"&gt;=0.05")/Table4[[#This Row],[Count]]</f>
        <v>1</v>
      </c>
      <c r="O63" s="1">
        <f>COUNTIFS(Table2[Sub-Sector],Table4[[#This Row],[Sub-Sector]],Table2[% Away From Current Month High],"&lt;=0.05")/Table4[[#This Row],[Count]]</f>
        <v>0.33333333333333331</v>
      </c>
      <c r="P63" s="1">
        <f>COUNTIFS(Table2[Sub-Sector],Table4[[#This Row],[Sub-Sector]],Table2[% Away From 52W High],"&lt;=10")/Table4[[#This Row],[Count]]</f>
        <v>0.33333333333333331</v>
      </c>
      <c r="Q63" s="1">
        <f>COUNTIFS(Table2[Sub-Sector],Table4[[#This Row],[Sub-Sector]],Table2[% Away From 52W Low],"&gt;=10")/Table4[[#This Row],[Count]]</f>
        <v>1</v>
      </c>
      <c r="R63" s="1">
        <f>COUNTIFS(Table2[Sub-Sector],Table4[[#This Row],[Sub-Sector]],Table2[% Price above 20 EMA],"&gt;=0")/Table4[[#This Row],[Count]]</f>
        <v>0.5</v>
      </c>
      <c r="S63" s="1">
        <f>COUNTIFS(Table2[Sub-Sector],Table4[[#This Row],[Sub-Sector]],Table2[% Price above 50 EMA],"&gt;=0")/Table4[[#This Row],[Count]]</f>
        <v>0.66666666666666663</v>
      </c>
      <c r="T63" s="1">
        <f>COUNTIFS(Table2[Sub-Sector],Table4[[#This Row],[Sub-Sector]],Table2[% Price above 200 EMA],"&gt;=0")/Table4[[#This Row],[Count]]</f>
        <v>0.5</v>
      </c>
      <c r="U63" s="1">
        <f>COUNTIFS(Table2[Sub-Sector],Table4[[#This Row],[Sub-Sector]],Table2[Rate of Change - Zone],"Positive")/Table4[[#This Row],[Count]]</f>
        <v>0.66666666666666663</v>
      </c>
      <c r="V63" s="1">
        <f>COUNTIFS(Table2[Sub-Sector],Table4[[#This Row],[Sub-Sector]],Table2[Sharpe Ratio],"&gt;=0.10")/Table4[[#This Row],[Count]]</f>
        <v>0</v>
      </c>
    </row>
    <row r="64" spans="1:22" x14ac:dyDescent="0.3">
      <c r="A64" t="s">
        <v>18</v>
      </c>
      <c r="B64">
        <f>COUNTIFS(Table2[Sub-Sector],Table4[[#This Row],[Sub-Sector]])</f>
        <v>6</v>
      </c>
      <c r="C64" s="1">
        <f>COUNTIFS(Table2[Sub-Sector],Table4[[#This Row],[Sub-Sector]],Table2[Uptrend],"Uptrend")/Table4[[#This Row],[Count]]</f>
        <v>0.83333333333333337</v>
      </c>
      <c r="D64" s="1">
        <f>COUNTIFS(Table2[Sub-Sector],Table4[[#This Row],[Sub-Sector]],Table2[1W Return vs Nifty],"&gt;=5")/Table4[[#This Row],[Count]]</f>
        <v>0</v>
      </c>
      <c r="E64" s="1">
        <f>COUNTIFS(Table2[Sub-Sector],Table4[[#This Row],[Sub-Sector]],Table2[1M Return vs Nifty],"&gt;=5")/Table4[[#This Row],[Count]]</f>
        <v>0</v>
      </c>
      <c r="F64" s="1">
        <f>COUNTIFS(Table2[Sub-Sector],Table4[[#This Row],[Sub-Sector]],Table2[6M Return vs Nifty],"&gt;=10")/Table4[[#This Row],[Count]]</f>
        <v>0.83333333333333337</v>
      </c>
      <c r="G64" s="1">
        <f>COUNTIFS(Table2[Sub-Sector],Table4[[#This Row],[Sub-Sector]],Table2[1Y Return vs Nifty],"&gt;=10")/Table4[[#This Row],[Count]]</f>
        <v>0.83333333333333337</v>
      </c>
      <c r="H64" s="1">
        <f>COUNTIFS(Table2[Sub-Sector],Table4[[#This Row],[Sub-Sector]],Table2[RSI Exponential â€“ 14D],"&gt;=50")/Table4[[#This Row],[Count]]</f>
        <v>1</v>
      </c>
      <c r="I64" s="1">
        <f>COUNTIFS(Table2[Sub-Sector],Table4[[#This Row],[Sub-Sector]],Table2[Relative Volume],"&gt;=2")/Table4[[#This Row],[Count]]</f>
        <v>0</v>
      </c>
      <c r="J64" s="1">
        <f>COUNTIFS(Table2[Sub-Sector],Table4[[#This Row],[Sub-Sector]],Table2[% Away From Day Low],"&gt;=0.05")/Table4[[#This Row],[Count]]</f>
        <v>0</v>
      </c>
      <c r="K64" s="1">
        <f>COUNTIFS(Table2[Sub-Sector],Table4[[#This Row],[Sub-Sector]],Table2[% Away From Day High],"&lt;=0.05")/Table4[[#This Row],[Count]]</f>
        <v>1</v>
      </c>
      <c r="L64" s="1">
        <f>COUNTIFS(Table2[Sub-Sector],Table4[[#This Row],[Sub-Sector]],Table2[% Away From Current Week Low],"&gt;=0.05")/Table4[[#This Row],[Count]]</f>
        <v>0</v>
      </c>
      <c r="M64" s="1">
        <f>COUNTIFS(Table2[Sub-Sector],Table4[[#This Row],[Sub-Sector]],Table2[% Away From Current Week High],"&lt;=0.05")/Table4[[#This Row],[Count]]</f>
        <v>0.66666666666666663</v>
      </c>
      <c r="N64" s="1">
        <f>COUNTIFS(Table2[Sub-Sector],Table4[[#This Row],[Sub-Sector]],Table2[% Away From Current Month Low],"&gt;=0.05")/Table4[[#This Row],[Count]]</f>
        <v>1</v>
      </c>
      <c r="O64" s="1">
        <f>COUNTIFS(Table2[Sub-Sector],Table4[[#This Row],[Sub-Sector]],Table2[% Away From Current Month High],"&lt;=0.05")/Table4[[#This Row],[Count]]</f>
        <v>0.16666666666666666</v>
      </c>
      <c r="P64" s="1">
        <f>COUNTIFS(Table2[Sub-Sector],Table4[[#This Row],[Sub-Sector]],Table2[% Away From 52W High],"&lt;=10")/Table4[[#This Row],[Count]]</f>
        <v>0.16666666666666666</v>
      </c>
      <c r="Q64" s="1">
        <f>COUNTIFS(Table2[Sub-Sector],Table4[[#This Row],[Sub-Sector]],Table2[% Away From 52W Low],"&gt;=10")/Table4[[#This Row],[Count]]</f>
        <v>1</v>
      </c>
      <c r="R64" s="1">
        <f>COUNTIFS(Table2[Sub-Sector],Table4[[#This Row],[Sub-Sector]],Table2[% Price above 20 EMA],"&gt;=0")/Table4[[#This Row],[Count]]</f>
        <v>0.33333333333333331</v>
      </c>
      <c r="S64" s="1">
        <f>COUNTIFS(Table2[Sub-Sector],Table4[[#This Row],[Sub-Sector]],Table2[% Price above 50 EMA],"&gt;=0")/Table4[[#This Row],[Count]]</f>
        <v>0.5</v>
      </c>
      <c r="T64" s="1">
        <f>COUNTIFS(Table2[Sub-Sector],Table4[[#This Row],[Sub-Sector]],Table2[% Price above 200 EMA],"&gt;=0")/Table4[[#This Row],[Count]]</f>
        <v>1</v>
      </c>
      <c r="U64" s="1">
        <f>COUNTIFS(Table2[Sub-Sector],Table4[[#This Row],[Sub-Sector]],Table2[Rate of Change - Zone],"Positive")/Table4[[#This Row],[Count]]</f>
        <v>0.83333333333333337</v>
      </c>
      <c r="V64" s="1">
        <f>COUNTIFS(Table2[Sub-Sector],Table4[[#This Row],[Sub-Sector]],Table2[Sharpe Ratio],"&gt;=0.10")/Table4[[#This Row],[Count]]</f>
        <v>0.5</v>
      </c>
    </row>
    <row r="65" spans="1:22" x14ac:dyDescent="0.3">
      <c r="A65" t="s">
        <v>95</v>
      </c>
      <c r="B65">
        <f>COUNTIFS(Table2[Sub-Sector],Table4[[#This Row],[Sub-Sector]])</f>
        <v>5</v>
      </c>
      <c r="C65" s="1">
        <f>COUNTIFS(Table2[Sub-Sector],Table4[[#This Row],[Sub-Sector]],Table2[Uptrend],"Uptrend")/Table4[[#This Row],[Count]]</f>
        <v>0.6</v>
      </c>
      <c r="D65" s="1">
        <f>COUNTIFS(Table2[Sub-Sector],Table4[[#This Row],[Sub-Sector]],Table2[1W Return vs Nifty],"&gt;=5")/Table4[[#This Row],[Count]]</f>
        <v>0.6</v>
      </c>
      <c r="E65" s="1">
        <f>COUNTIFS(Table2[Sub-Sector],Table4[[#This Row],[Sub-Sector]],Table2[1M Return vs Nifty],"&gt;=5")/Table4[[#This Row],[Count]]</f>
        <v>0.6</v>
      </c>
      <c r="F65" s="1">
        <f>COUNTIFS(Table2[Sub-Sector],Table4[[#This Row],[Sub-Sector]],Table2[6M Return vs Nifty],"&gt;=10")/Table4[[#This Row],[Count]]</f>
        <v>0.6</v>
      </c>
      <c r="G65" s="1">
        <f>COUNTIFS(Table2[Sub-Sector],Table4[[#This Row],[Sub-Sector]],Table2[1Y Return vs Nifty],"&gt;=10")/Table4[[#This Row],[Count]]</f>
        <v>0.6</v>
      </c>
      <c r="H65" s="1">
        <f>COUNTIFS(Table2[Sub-Sector],Table4[[#This Row],[Sub-Sector]],Table2[RSI Exponential â€“ 14D],"&gt;=50")/Table4[[#This Row],[Count]]</f>
        <v>0.4</v>
      </c>
      <c r="I65" s="1">
        <f>COUNTIFS(Table2[Sub-Sector],Table4[[#This Row],[Sub-Sector]],Table2[Relative Volume],"&gt;=2")/Table4[[#This Row],[Count]]</f>
        <v>0</v>
      </c>
      <c r="J65" s="1">
        <f>COUNTIFS(Table2[Sub-Sector],Table4[[#This Row],[Sub-Sector]],Table2[% Away From Day Low],"&gt;=0.05")/Table4[[#This Row],[Count]]</f>
        <v>0</v>
      </c>
      <c r="K65" s="1">
        <f>COUNTIFS(Table2[Sub-Sector],Table4[[#This Row],[Sub-Sector]],Table2[% Away From Day High],"&lt;=0.05")/Table4[[#This Row],[Count]]</f>
        <v>1</v>
      </c>
      <c r="L65" s="1">
        <f>COUNTIFS(Table2[Sub-Sector],Table4[[#This Row],[Sub-Sector]],Table2[% Away From Current Week Low],"&gt;=0.05")/Table4[[#This Row],[Count]]</f>
        <v>0</v>
      </c>
      <c r="M65" s="1">
        <f>COUNTIFS(Table2[Sub-Sector],Table4[[#This Row],[Sub-Sector]],Table2[% Away From Current Week High],"&lt;=0.05")/Table4[[#This Row],[Count]]</f>
        <v>1</v>
      </c>
      <c r="N65" s="1">
        <f>COUNTIFS(Table2[Sub-Sector],Table4[[#This Row],[Sub-Sector]],Table2[% Away From Current Month Low],"&gt;=0.05")/Table4[[#This Row],[Count]]</f>
        <v>1</v>
      </c>
      <c r="O65" s="1">
        <f>COUNTIFS(Table2[Sub-Sector],Table4[[#This Row],[Sub-Sector]],Table2[% Away From Current Month High],"&lt;=0.05")/Table4[[#This Row],[Count]]</f>
        <v>0.4</v>
      </c>
      <c r="P65" s="1">
        <f>COUNTIFS(Table2[Sub-Sector],Table4[[#This Row],[Sub-Sector]],Table2[% Away From 52W High],"&lt;=10")/Table4[[#This Row],[Count]]</f>
        <v>0.4</v>
      </c>
      <c r="Q65" s="1">
        <f>COUNTIFS(Table2[Sub-Sector],Table4[[#This Row],[Sub-Sector]],Table2[% Away From 52W Low],"&gt;=10")/Table4[[#This Row],[Count]]</f>
        <v>0.8</v>
      </c>
      <c r="R65" s="1">
        <f>COUNTIFS(Table2[Sub-Sector],Table4[[#This Row],[Sub-Sector]],Table2[% Price above 20 EMA],"&gt;=0")/Table4[[#This Row],[Count]]</f>
        <v>0.6</v>
      </c>
      <c r="S65" s="1">
        <f>COUNTIFS(Table2[Sub-Sector],Table4[[#This Row],[Sub-Sector]],Table2[% Price above 50 EMA],"&gt;=0")/Table4[[#This Row],[Count]]</f>
        <v>0.6</v>
      </c>
      <c r="T65" s="1">
        <f>COUNTIFS(Table2[Sub-Sector],Table4[[#This Row],[Sub-Sector]],Table2[% Price above 200 EMA],"&gt;=0")/Table4[[#This Row],[Count]]</f>
        <v>0.6</v>
      </c>
      <c r="U65" s="1">
        <f>COUNTIFS(Table2[Sub-Sector],Table4[[#This Row],[Sub-Sector]],Table2[Rate of Change - Zone],"Positive")/Table4[[#This Row],[Count]]</f>
        <v>1</v>
      </c>
      <c r="V65" s="1">
        <f>COUNTIFS(Table2[Sub-Sector],Table4[[#This Row],[Sub-Sector]],Table2[Sharpe Ratio],"&gt;=0.10")/Table4[[#This Row],[Count]]</f>
        <v>0.4</v>
      </c>
    </row>
    <row r="66" spans="1:22" x14ac:dyDescent="0.3">
      <c r="A66" t="s">
        <v>508</v>
      </c>
      <c r="B66">
        <f>COUNTIFS(Table2[Sub-Sector],Table4[[#This Row],[Sub-Sector]])</f>
        <v>5</v>
      </c>
      <c r="C66" s="1">
        <f>COUNTIFS(Table2[Sub-Sector],Table4[[#This Row],[Sub-Sector]],Table2[Uptrend],"Uptrend")/Table4[[#This Row],[Count]]</f>
        <v>0.4</v>
      </c>
      <c r="D66" s="1">
        <f>COUNTIFS(Table2[Sub-Sector],Table4[[#This Row],[Sub-Sector]],Table2[1W Return vs Nifty],"&gt;=5")/Table4[[#This Row],[Count]]</f>
        <v>0</v>
      </c>
      <c r="E66" s="1">
        <f>COUNTIFS(Table2[Sub-Sector],Table4[[#This Row],[Sub-Sector]],Table2[1M Return vs Nifty],"&gt;=5")/Table4[[#This Row],[Count]]</f>
        <v>0</v>
      </c>
      <c r="F66" s="1">
        <f>COUNTIFS(Table2[Sub-Sector],Table4[[#This Row],[Sub-Sector]],Table2[6M Return vs Nifty],"&gt;=10")/Table4[[#This Row],[Count]]</f>
        <v>0.2</v>
      </c>
      <c r="G66" s="1">
        <f>COUNTIFS(Table2[Sub-Sector],Table4[[#This Row],[Sub-Sector]],Table2[1Y Return vs Nifty],"&gt;=10")/Table4[[#This Row],[Count]]</f>
        <v>0.8</v>
      </c>
      <c r="H66" s="1">
        <f>COUNTIFS(Table2[Sub-Sector],Table4[[#This Row],[Sub-Sector]],Table2[RSI Exponential â€“ 14D],"&gt;=50")/Table4[[#This Row],[Count]]</f>
        <v>0.2</v>
      </c>
      <c r="I66" s="1">
        <f>COUNTIFS(Table2[Sub-Sector],Table4[[#This Row],[Sub-Sector]],Table2[Relative Volume],"&gt;=2")/Table4[[#This Row],[Count]]</f>
        <v>0</v>
      </c>
      <c r="J66" s="1">
        <f>COUNTIFS(Table2[Sub-Sector],Table4[[#This Row],[Sub-Sector]],Table2[% Away From Day Low],"&gt;=0.05")/Table4[[#This Row],[Count]]</f>
        <v>0</v>
      </c>
      <c r="K66" s="1">
        <f>COUNTIFS(Table2[Sub-Sector],Table4[[#This Row],[Sub-Sector]],Table2[% Away From Day High],"&lt;=0.05")/Table4[[#This Row],[Count]]</f>
        <v>1</v>
      </c>
      <c r="L66" s="1">
        <f>COUNTIFS(Table2[Sub-Sector],Table4[[#This Row],[Sub-Sector]],Table2[% Away From Current Week Low],"&gt;=0.05")/Table4[[#This Row],[Count]]</f>
        <v>0.2</v>
      </c>
      <c r="M66" s="1">
        <f>COUNTIFS(Table2[Sub-Sector],Table4[[#This Row],[Sub-Sector]],Table2[% Away From Current Week High],"&lt;=0.05")/Table4[[#This Row],[Count]]</f>
        <v>1</v>
      </c>
      <c r="N66" s="1">
        <f>COUNTIFS(Table2[Sub-Sector],Table4[[#This Row],[Sub-Sector]],Table2[% Away From Current Month Low],"&gt;=0.05")/Table4[[#This Row],[Count]]</f>
        <v>0.8</v>
      </c>
      <c r="O66" s="1">
        <f>COUNTIFS(Table2[Sub-Sector],Table4[[#This Row],[Sub-Sector]],Table2[% Away From Current Month High],"&lt;=0.05")/Table4[[#This Row],[Count]]</f>
        <v>0.4</v>
      </c>
      <c r="P66" s="1">
        <f>COUNTIFS(Table2[Sub-Sector],Table4[[#This Row],[Sub-Sector]],Table2[% Away From 52W High],"&lt;=10")/Table4[[#This Row],[Count]]</f>
        <v>0.2</v>
      </c>
      <c r="Q66" s="1">
        <f>COUNTIFS(Table2[Sub-Sector],Table4[[#This Row],[Sub-Sector]],Table2[% Away From 52W Low],"&gt;=10")/Table4[[#This Row],[Count]]</f>
        <v>1</v>
      </c>
      <c r="R66" s="1">
        <f>COUNTIFS(Table2[Sub-Sector],Table4[[#This Row],[Sub-Sector]],Table2[% Price above 20 EMA],"&gt;=0")/Table4[[#This Row],[Count]]</f>
        <v>0.4</v>
      </c>
      <c r="S66" s="1">
        <f>COUNTIFS(Table2[Sub-Sector],Table4[[#This Row],[Sub-Sector]],Table2[% Price above 50 EMA],"&gt;=0")/Table4[[#This Row],[Count]]</f>
        <v>0.2</v>
      </c>
      <c r="T66" s="1">
        <f>COUNTIFS(Table2[Sub-Sector],Table4[[#This Row],[Sub-Sector]],Table2[% Price above 200 EMA],"&gt;=0")/Table4[[#This Row],[Count]]</f>
        <v>0.8</v>
      </c>
      <c r="U66" s="1">
        <f>COUNTIFS(Table2[Sub-Sector],Table4[[#This Row],[Sub-Sector]],Table2[Rate of Change - Zone],"Positive")/Table4[[#This Row],[Count]]</f>
        <v>0.6</v>
      </c>
      <c r="V66" s="1">
        <f>COUNTIFS(Table2[Sub-Sector],Table4[[#This Row],[Sub-Sector]],Table2[Sharpe Ratio],"&gt;=0.10")/Table4[[#This Row],[Count]]</f>
        <v>0.2</v>
      </c>
    </row>
    <row r="67" spans="1:22" x14ac:dyDescent="0.3">
      <c r="A67" t="s">
        <v>280</v>
      </c>
      <c r="B67">
        <f>COUNTIFS(Table2[Sub-Sector],Table4[[#This Row],[Sub-Sector]])</f>
        <v>5</v>
      </c>
      <c r="C67" s="1">
        <f>COUNTIFS(Table2[Sub-Sector],Table4[[#This Row],[Sub-Sector]],Table2[Uptrend],"Uptrend")/Table4[[#This Row],[Count]]</f>
        <v>0.6</v>
      </c>
      <c r="D67" s="1">
        <f>COUNTIFS(Table2[Sub-Sector],Table4[[#This Row],[Sub-Sector]],Table2[1W Return vs Nifty],"&gt;=5")/Table4[[#This Row],[Count]]</f>
        <v>0.2</v>
      </c>
      <c r="E67" s="1">
        <f>COUNTIFS(Table2[Sub-Sector],Table4[[#This Row],[Sub-Sector]],Table2[1M Return vs Nifty],"&gt;=5")/Table4[[#This Row],[Count]]</f>
        <v>0.6</v>
      </c>
      <c r="F67" s="1">
        <f>COUNTIFS(Table2[Sub-Sector],Table4[[#This Row],[Sub-Sector]],Table2[6M Return vs Nifty],"&gt;=10")/Table4[[#This Row],[Count]]</f>
        <v>0</v>
      </c>
      <c r="G67" s="1">
        <f>COUNTIFS(Table2[Sub-Sector],Table4[[#This Row],[Sub-Sector]],Table2[1Y Return vs Nifty],"&gt;=10")/Table4[[#This Row],[Count]]</f>
        <v>0.6</v>
      </c>
      <c r="H67" s="1">
        <f>COUNTIFS(Table2[Sub-Sector],Table4[[#This Row],[Sub-Sector]],Table2[RSI Exponential â€“ 14D],"&gt;=50")/Table4[[#This Row],[Count]]</f>
        <v>0.2</v>
      </c>
      <c r="I67" s="1">
        <f>COUNTIFS(Table2[Sub-Sector],Table4[[#This Row],[Sub-Sector]],Table2[Relative Volume],"&gt;=2")/Table4[[#This Row],[Count]]</f>
        <v>0</v>
      </c>
      <c r="J67" s="1">
        <f>COUNTIFS(Table2[Sub-Sector],Table4[[#This Row],[Sub-Sector]],Table2[% Away From Day Low],"&gt;=0.05")/Table4[[#This Row],[Count]]</f>
        <v>0</v>
      </c>
      <c r="K67" s="1">
        <f>COUNTIFS(Table2[Sub-Sector],Table4[[#This Row],[Sub-Sector]],Table2[% Away From Day High],"&lt;=0.05")/Table4[[#This Row],[Count]]</f>
        <v>1</v>
      </c>
      <c r="L67" s="1">
        <f>COUNTIFS(Table2[Sub-Sector],Table4[[#This Row],[Sub-Sector]],Table2[% Away From Current Week Low],"&gt;=0.05")/Table4[[#This Row],[Count]]</f>
        <v>0</v>
      </c>
      <c r="M67" s="1">
        <f>COUNTIFS(Table2[Sub-Sector],Table4[[#This Row],[Sub-Sector]],Table2[% Away From Current Week High],"&lt;=0.05")/Table4[[#This Row],[Count]]</f>
        <v>1</v>
      </c>
      <c r="N67" s="1">
        <f>COUNTIFS(Table2[Sub-Sector],Table4[[#This Row],[Sub-Sector]],Table2[% Away From Current Month Low],"&gt;=0.05")/Table4[[#This Row],[Count]]</f>
        <v>1</v>
      </c>
      <c r="O67" s="1">
        <f>COUNTIFS(Table2[Sub-Sector],Table4[[#This Row],[Sub-Sector]],Table2[% Away From Current Month High],"&lt;=0.05")/Table4[[#This Row],[Count]]</f>
        <v>0.2</v>
      </c>
      <c r="P67" s="1">
        <f>COUNTIFS(Table2[Sub-Sector],Table4[[#This Row],[Sub-Sector]],Table2[% Away From 52W High],"&lt;=10")/Table4[[#This Row],[Count]]</f>
        <v>0.4</v>
      </c>
      <c r="Q67" s="1">
        <f>COUNTIFS(Table2[Sub-Sector],Table4[[#This Row],[Sub-Sector]],Table2[% Away From 52W Low],"&gt;=10")/Table4[[#This Row],[Count]]</f>
        <v>1</v>
      </c>
      <c r="R67" s="1">
        <f>COUNTIFS(Table2[Sub-Sector],Table4[[#This Row],[Sub-Sector]],Table2[% Price above 20 EMA],"&gt;=0")/Table4[[#This Row],[Count]]</f>
        <v>0.4</v>
      </c>
      <c r="S67" s="1">
        <f>COUNTIFS(Table2[Sub-Sector],Table4[[#This Row],[Sub-Sector]],Table2[% Price above 50 EMA],"&gt;=0")/Table4[[#This Row],[Count]]</f>
        <v>0.8</v>
      </c>
      <c r="T67" s="1">
        <f>COUNTIFS(Table2[Sub-Sector],Table4[[#This Row],[Sub-Sector]],Table2[% Price above 200 EMA],"&gt;=0")/Table4[[#This Row],[Count]]</f>
        <v>0.6</v>
      </c>
      <c r="U67" s="1">
        <f>COUNTIFS(Table2[Sub-Sector],Table4[[#This Row],[Sub-Sector]],Table2[Rate of Change - Zone],"Positive")/Table4[[#This Row],[Count]]</f>
        <v>0.4</v>
      </c>
      <c r="V67" s="1">
        <f>COUNTIFS(Table2[Sub-Sector],Table4[[#This Row],[Sub-Sector]],Table2[Sharpe Ratio],"&gt;=0.10")/Table4[[#This Row],[Count]]</f>
        <v>0.4</v>
      </c>
    </row>
    <row r="68" spans="1:22" x14ac:dyDescent="0.3">
      <c r="A68" t="s">
        <v>89</v>
      </c>
      <c r="B68">
        <f>COUNTIFS(Table2[Sub-Sector],Table4[[#This Row],[Sub-Sector]])</f>
        <v>5</v>
      </c>
      <c r="C68" s="1">
        <f>COUNTIFS(Table2[Sub-Sector],Table4[[#This Row],[Sub-Sector]],Table2[Uptrend],"Uptrend")/Table4[[#This Row],[Count]]</f>
        <v>0.8</v>
      </c>
      <c r="D68" s="1">
        <f>COUNTIFS(Table2[Sub-Sector],Table4[[#This Row],[Sub-Sector]],Table2[1W Return vs Nifty],"&gt;=5")/Table4[[#This Row],[Count]]</f>
        <v>0</v>
      </c>
      <c r="E68" s="1">
        <f>COUNTIFS(Table2[Sub-Sector],Table4[[#This Row],[Sub-Sector]],Table2[1M Return vs Nifty],"&gt;=5")/Table4[[#This Row],[Count]]</f>
        <v>0</v>
      </c>
      <c r="F68" s="1">
        <f>COUNTIFS(Table2[Sub-Sector],Table4[[#This Row],[Sub-Sector]],Table2[6M Return vs Nifty],"&gt;=10")/Table4[[#This Row],[Count]]</f>
        <v>0.8</v>
      </c>
      <c r="G68" s="1">
        <f>COUNTIFS(Table2[Sub-Sector],Table4[[#This Row],[Sub-Sector]],Table2[1Y Return vs Nifty],"&gt;=10")/Table4[[#This Row],[Count]]</f>
        <v>1</v>
      </c>
      <c r="H68" s="1">
        <f>COUNTIFS(Table2[Sub-Sector],Table4[[#This Row],[Sub-Sector]],Table2[RSI Exponential â€“ 14D],"&gt;=50")/Table4[[#This Row],[Count]]</f>
        <v>0.8</v>
      </c>
      <c r="I68" s="1">
        <f>COUNTIFS(Table2[Sub-Sector],Table4[[#This Row],[Sub-Sector]],Table2[Relative Volume],"&gt;=2")/Table4[[#This Row],[Count]]</f>
        <v>0</v>
      </c>
      <c r="J68" s="1">
        <f>COUNTIFS(Table2[Sub-Sector],Table4[[#This Row],[Sub-Sector]],Table2[% Away From Day Low],"&gt;=0.05")/Table4[[#This Row],[Count]]</f>
        <v>0</v>
      </c>
      <c r="K68" s="1">
        <f>COUNTIFS(Table2[Sub-Sector],Table4[[#This Row],[Sub-Sector]],Table2[% Away From Day High],"&lt;=0.05")/Table4[[#This Row],[Count]]</f>
        <v>1</v>
      </c>
      <c r="L68" s="1">
        <f>COUNTIFS(Table2[Sub-Sector],Table4[[#This Row],[Sub-Sector]],Table2[% Away From Current Week Low],"&gt;=0.05")/Table4[[#This Row],[Count]]</f>
        <v>0</v>
      </c>
      <c r="M68" s="1">
        <f>COUNTIFS(Table2[Sub-Sector],Table4[[#This Row],[Sub-Sector]],Table2[% Away From Current Week High],"&lt;=0.05")/Table4[[#This Row],[Count]]</f>
        <v>1</v>
      </c>
      <c r="N68" s="1">
        <f>COUNTIFS(Table2[Sub-Sector],Table4[[#This Row],[Sub-Sector]],Table2[% Away From Current Month Low],"&gt;=0.05")/Table4[[#This Row],[Count]]</f>
        <v>0.8</v>
      </c>
      <c r="O68" s="1">
        <f>COUNTIFS(Table2[Sub-Sector],Table4[[#This Row],[Sub-Sector]],Table2[% Away From Current Month High],"&lt;=0.05")/Table4[[#This Row],[Count]]</f>
        <v>0.2</v>
      </c>
      <c r="P68" s="1">
        <f>COUNTIFS(Table2[Sub-Sector],Table4[[#This Row],[Sub-Sector]],Table2[% Away From 52W High],"&lt;=10")/Table4[[#This Row],[Count]]</f>
        <v>0</v>
      </c>
      <c r="Q68" s="1">
        <f>COUNTIFS(Table2[Sub-Sector],Table4[[#This Row],[Sub-Sector]],Table2[% Away From 52W Low],"&gt;=10")/Table4[[#This Row],[Count]]</f>
        <v>1</v>
      </c>
      <c r="R68" s="1">
        <f>COUNTIFS(Table2[Sub-Sector],Table4[[#This Row],[Sub-Sector]],Table2[% Price above 20 EMA],"&gt;=0")/Table4[[#This Row],[Count]]</f>
        <v>0.2</v>
      </c>
      <c r="S68" s="1">
        <f>COUNTIFS(Table2[Sub-Sector],Table4[[#This Row],[Sub-Sector]],Table2[% Price above 50 EMA],"&gt;=0")/Table4[[#This Row],[Count]]</f>
        <v>0.4</v>
      </c>
      <c r="T68" s="1">
        <f>COUNTIFS(Table2[Sub-Sector],Table4[[#This Row],[Sub-Sector]],Table2[% Price above 200 EMA],"&gt;=0")/Table4[[#This Row],[Count]]</f>
        <v>1</v>
      </c>
      <c r="U68" s="1">
        <f>COUNTIFS(Table2[Sub-Sector],Table4[[#This Row],[Sub-Sector]],Table2[Rate of Change - Zone],"Positive")/Table4[[#This Row],[Count]]</f>
        <v>0.2</v>
      </c>
      <c r="V68" s="1">
        <f>COUNTIFS(Table2[Sub-Sector],Table4[[#This Row],[Sub-Sector]],Table2[Sharpe Ratio],"&gt;=0.10")/Table4[[#This Row],[Count]]</f>
        <v>0.8</v>
      </c>
    </row>
    <row r="69" spans="1:22" x14ac:dyDescent="0.3">
      <c r="A69" t="s">
        <v>27</v>
      </c>
      <c r="B69">
        <f>COUNTIFS(Table2[Sub-Sector],Table4[[#This Row],[Sub-Sector]])</f>
        <v>4</v>
      </c>
      <c r="C69" s="1">
        <f>COUNTIFS(Table2[Sub-Sector],Table4[[#This Row],[Sub-Sector]],Table2[Uptrend],"Uptrend")/Table4[[#This Row],[Count]]</f>
        <v>0.75</v>
      </c>
      <c r="D69" s="1">
        <f>COUNTIFS(Table2[Sub-Sector],Table4[[#This Row],[Sub-Sector]],Table2[1W Return vs Nifty],"&gt;=5")/Table4[[#This Row],[Count]]</f>
        <v>0</v>
      </c>
      <c r="E69" s="1">
        <f>COUNTIFS(Table2[Sub-Sector],Table4[[#This Row],[Sub-Sector]],Table2[1M Return vs Nifty],"&gt;=5")/Table4[[#This Row],[Count]]</f>
        <v>0.25</v>
      </c>
      <c r="F69" s="1">
        <f>COUNTIFS(Table2[Sub-Sector],Table4[[#This Row],[Sub-Sector]],Table2[6M Return vs Nifty],"&gt;=10")/Table4[[#This Row],[Count]]</f>
        <v>0.5</v>
      </c>
      <c r="G69" s="1">
        <f>COUNTIFS(Table2[Sub-Sector],Table4[[#This Row],[Sub-Sector]],Table2[1Y Return vs Nifty],"&gt;=10")/Table4[[#This Row],[Count]]</f>
        <v>0.5</v>
      </c>
      <c r="H69" s="1">
        <f>COUNTIFS(Table2[Sub-Sector],Table4[[#This Row],[Sub-Sector]],Table2[RSI Exponential â€“ 14D],"&gt;=50")/Table4[[#This Row],[Count]]</f>
        <v>0.75</v>
      </c>
      <c r="I69" s="1">
        <f>COUNTIFS(Table2[Sub-Sector],Table4[[#This Row],[Sub-Sector]],Table2[Relative Volume],"&gt;=2")/Table4[[#This Row],[Count]]</f>
        <v>0</v>
      </c>
      <c r="J69" s="1">
        <f>COUNTIFS(Table2[Sub-Sector],Table4[[#This Row],[Sub-Sector]],Table2[% Away From Day Low],"&gt;=0.05")/Table4[[#This Row],[Count]]</f>
        <v>0</v>
      </c>
      <c r="K69" s="1">
        <f>COUNTIFS(Table2[Sub-Sector],Table4[[#This Row],[Sub-Sector]],Table2[% Away From Day High],"&lt;=0.05")/Table4[[#This Row],[Count]]</f>
        <v>1</v>
      </c>
      <c r="L69" s="1">
        <f>COUNTIFS(Table2[Sub-Sector],Table4[[#This Row],[Sub-Sector]],Table2[% Away From Current Week Low],"&gt;=0.05")/Table4[[#This Row],[Count]]</f>
        <v>0</v>
      </c>
      <c r="M69" s="1">
        <f>COUNTIFS(Table2[Sub-Sector],Table4[[#This Row],[Sub-Sector]],Table2[% Away From Current Week High],"&lt;=0.05")/Table4[[#This Row],[Count]]</f>
        <v>1</v>
      </c>
      <c r="N69" s="1">
        <f>COUNTIFS(Table2[Sub-Sector],Table4[[#This Row],[Sub-Sector]],Table2[% Away From Current Month Low],"&gt;=0.05")/Table4[[#This Row],[Count]]</f>
        <v>1</v>
      </c>
      <c r="O69" s="1">
        <f>COUNTIFS(Table2[Sub-Sector],Table4[[#This Row],[Sub-Sector]],Table2[% Away From Current Month High],"&lt;=0.05")/Table4[[#This Row],[Count]]</f>
        <v>0.75</v>
      </c>
      <c r="P69" s="1">
        <f>COUNTIFS(Table2[Sub-Sector],Table4[[#This Row],[Sub-Sector]],Table2[% Away From 52W High],"&lt;=10")/Table4[[#This Row],[Count]]</f>
        <v>0.5</v>
      </c>
      <c r="Q69" s="1">
        <f>COUNTIFS(Table2[Sub-Sector],Table4[[#This Row],[Sub-Sector]],Table2[% Away From 52W Low],"&gt;=10")/Table4[[#This Row],[Count]]</f>
        <v>1</v>
      </c>
      <c r="R69" s="1">
        <f>COUNTIFS(Table2[Sub-Sector],Table4[[#This Row],[Sub-Sector]],Table2[% Price above 20 EMA],"&gt;=0")/Table4[[#This Row],[Count]]</f>
        <v>1</v>
      </c>
      <c r="S69" s="1">
        <f>COUNTIFS(Table2[Sub-Sector],Table4[[#This Row],[Sub-Sector]],Table2[% Price above 50 EMA],"&gt;=0")/Table4[[#This Row],[Count]]</f>
        <v>0.75</v>
      </c>
      <c r="T69" s="1">
        <f>COUNTIFS(Table2[Sub-Sector],Table4[[#This Row],[Sub-Sector]],Table2[% Price above 200 EMA],"&gt;=0")/Table4[[#This Row],[Count]]</f>
        <v>0.75</v>
      </c>
      <c r="U69" s="1">
        <f>COUNTIFS(Table2[Sub-Sector],Table4[[#This Row],[Sub-Sector]],Table2[Rate of Change - Zone],"Positive")/Table4[[#This Row],[Count]]</f>
        <v>1</v>
      </c>
      <c r="V69" s="1">
        <f>COUNTIFS(Table2[Sub-Sector],Table4[[#This Row],[Sub-Sector]],Table2[Sharpe Ratio],"&gt;=0.10")/Table4[[#This Row],[Count]]</f>
        <v>0.5</v>
      </c>
    </row>
    <row r="70" spans="1:22" x14ac:dyDescent="0.3">
      <c r="A70" t="s">
        <v>480</v>
      </c>
      <c r="B70">
        <f>COUNTIFS(Table2[Sub-Sector],Table4[[#This Row],[Sub-Sector]])</f>
        <v>4</v>
      </c>
      <c r="C70" s="1">
        <f>COUNTIFS(Table2[Sub-Sector],Table4[[#This Row],[Sub-Sector]],Table2[Uptrend],"Uptrend")/Table4[[#This Row],[Count]]</f>
        <v>0.75</v>
      </c>
      <c r="D70" s="1">
        <f>COUNTIFS(Table2[Sub-Sector],Table4[[#This Row],[Sub-Sector]],Table2[1W Return vs Nifty],"&gt;=5")/Table4[[#This Row],[Count]]</f>
        <v>0</v>
      </c>
      <c r="E70" s="1">
        <f>COUNTIFS(Table2[Sub-Sector],Table4[[#This Row],[Sub-Sector]],Table2[1M Return vs Nifty],"&gt;=5")/Table4[[#This Row],[Count]]</f>
        <v>0.5</v>
      </c>
      <c r="F70" s="1">
        <f>COUNTIFS(Table2[Sub-Sector],Table4[[#This Row],[Sub-Sector]],Table2[6M Return vs Nifty],"&gt;=10")/Table4[[#This Row],[Count]]</f>
        <v>0.5</v>
      </c>
      <c r="G70" s="1">
        <f>COUNTIFS(Table2[Sub-Sector],Table4[[#This Row],[Sub-Sector]],Table2[1Y Return vs Nifty],"&gt;=10")/Table4[[#This Row],[Count]]</f>
        <v>0.75</v>
      </c>
      <c r="H70" s="1">
        <f>COUNTIFS(Table2[Sub-Sector],Table4[[#This Row],[Sub-Sector]],Table2[RSI Exponential â€“ 14D],"&gt;=50")/Table4[[#This Row],[Count]]</f>
        <v>0.5</v>
      </c>
      <c r="I70" s="1">
        <f>COUNTIFS(Table2[Sub-Sector],Table4[[#This Row],[Sub-Sector]],Table2[Relative Volume],"&gt;=2")/Table4[[#This Row],[Count]]</f>
        <v>0</v>
      </c>
      <c r="J70" s="1">
        <f>COUNTIFS(Table2[Sub-Sector],Table4[[#This Row],[Sub-Sector]],Table2[% Away From Day Low],"&gt;=0.05")/Table4[[#This Row],[Count]]</f>
        <v>0.25</v>
      </c>
      <c r="K70" s="1">
        <f>COUNTIFS(Table2[Sub-Sector],Table4[[#This Row],[Sub-Sector]],Table2[% Away From Day High],"&lt;=0.05")/Table4[[#This Row],[Count]]</f>
        <v>0.75</v>
      </c>
      <c r="L70" s="1">
        <f>COUNTIFS(Table2[Sub-Sector],Table4[[#This Row],[Sub-Sector]],Table2[% Away From Current Week Low],"&gt;=0.05")/Table4[[#This Row],[Count]]</f>
        <v>0.25</v>
      </c>
      <c r="M70" s="1">
        <f>COUNTIFS(Table2[Sub-Sector],Table4[[#This Row],[Sub-Sector]],Table2[% Away From Current Week High],"&lt;=0.05")/Table4[[#This Row],[Count]]</f>
        <v>0.75</v>
      </c>
      <c r="N70" s="1">
        <f>COUNTIFS(Table2[Sub-Sector],Table4[[#This Row],[Sub-Sector]],Table2[% Away From Current Month Low],"&gt;=0.05")/Table4[[#This Row],[Count]]</f>
        <v>1</v>
      </c>
      <c r="O70" s="1">
        <f>COUNTIFS(Table2[Sub-Sector],Table4[[#This Row],[Sub-Sector]],Table2[% Away From Current Month High],"&lt;=0.05")/Table4[[#This Row],[Count]]</f>
        <v>0.5</v>
      </c>
      <c r="P70" s="1">
        <f>COUNTIFS(Table2[Sub-Sector],Table4[[#This Row],[Sub-Sector]],Table2[% Away From 52W High],"&lt;=10")/Table4[[#This Row],[Count]]</f>
        <v>0.5</v>
      </c>
      <c r="Q70" s="1">
        <f>COUNTIFS(Table2[Sub-Sector],Table4[[#This Row],[Sub-Sector]],Table2[% Away From 52W Low],"&gt;=10")/Table4[[#This Row],[Count]]</f>
        <v>1</v>
      </c>
      <c r="R70" s="1">
        <f>COUNTIFS(Table2[Sub-Sector],Table4[[#This Row],[Sub-Sector]],Table2[% Price above 20 EMA],"&gt;=0")/Table4[[#This Row],[Count]]</f>
        <v>1</v>
      </c>
      <c r="S70" s="1">
        <f>COUNTIFS(Table2[Sub-Sector],Table4[[#This Row],[Sub-Sector]],Table2[% Price above 50 EMA],"&gt;=0")/Table4[[#This Row],[Count]]</f>
        <v>1</v>
      </c>
      <c r="T70" s="1">
        <f>COUNTIFS(Table2[Sub-Sector],Table4[[#This Row],[Sub-Sector]],Table2[% Price above 200 EMA],"&gt;=0")/Table4[[#This Row],[Count]]</f>
        <v>1</v>
      </c>
      <c r="U70" s="1">
        <f>COUNTIFS(Table2[Sub-Sector],Table4[[#This Row],[Sub-Sector]],Table2[Rate of Change - Zone],"Positive")/Table4[[#This Row],[Count]]</f>
        <v>1</v>
      </c>
      <c r="V70" s="1">
        <f>COUNTIFS(Table2[Sub-Sector],Table4[[#This Row],[Sub-Sector]],Table2[Sharpe Ratio],"&gt;=0.10")/Table4[[#This Row],[Count]]</f>
        <v>0.5</v>
      </c>
    </row>
    <row r="71" spans="1:22" x14ac:dyDescent="0.3">
      <c r="A71" t="s">
        <v>216</v>
      </c>
      <c r="B71">
        <f>COUNTIFS(Table2[Sub-Sector],Table4[[#This Row],[Sub-Sector]])</f>
        <v>4</v>
      </c>
      <c r="C71" s="1">
        <f>COUNTIFS(Table2[Sub-Sector],Table4[[#This Row],[Sub-Sector]],Table2[Uptrend],"Uptrend")/Table4[[#This Row],[Count]]</f>
        <v>0.5</v>
      </c>
      <c r="D71" s="1">
        <f>COUNTIFS(Table2[Sub-Sector],Table4[[#This Row],[Sub-Sector]],Table2[1W Return vs Nifty],"&gt;=5")/Table4[[#This Row],[Count]]</f>
        <v>0</v>
      </c>
      <c r="E71" s="1">
        <f>COUNTIFS(Table2[Sub-Sector],Table4[[#This Row],[Sub-Sector]],Table2[1M Return vs Nifty],"&gt;=5")/Table4[[#This Row],[Count]]</f>
        <v>0</v>
      </c>
      <c r="F71" s="1">
        <f>COUNTIFS(Table2[Sub-Sector],Table4[[#This Row],[Sub-Sector]],Table2[6M Return vs Nifty],"&gt;=10")/Table4[[#This Row],[Count]]</f>
        <v>0.25</v>
      </c>
      <c r="G71" s="1">
        <f>COUNTIFS(Table2[Sub-Sector],Table4[[#This Row],[Sub-Sector]],Table2[1Y Return vs Nifty],"&gt;=10")/Table4[[#This Row],[Count]]</f>
        <v>0.25</v>
      </c>
      <c r="H71" s="1">
        <f>COUNTIFS(Table2[Sub-Sector],Table4[[#This Row],[Sub-Sector]],Table2[RSI Exponential â€“ 14D],"&gt;=50")/Table4[[#This Row],[Count]]</f>
        <v>0.5</v>
      </c>
      <c r="I71" s="1">
        <f>COUNTIFS(Table2[Sub-Sector],Table4[[#This Row],[Sub-Sector]],Table2[Relative Volume],"&gt;=2")/Table4[[#This Row],[Count]]</f>
        <v>0</v>
      </c>
      <c r="J71" s="1">
        <f>COUNTIFS(Table2[Sub-Sector],Table4[[#This Row],[Sub-Sector]],Table2[% Away From Day Low],"&gt;=0.05")/Table4[[#This Row],[Count]]</f>
        <v>0</v>
      </c>
      <c r="K71" s="1">
        <f>COUNTIFS(Table2[Sub-Sector],Table4[[#This Row],[Sub-Sector]],Table2[% Away From Day High],"&lt;=0.05")/Table4[[#This Row],[Count]]</f>
        <v>1</v>
      </c>
      <c r="L71" s="1">
        <f>COUNTIFS(Table2[Sub-Sector],Table4[[#This Row],[Sub-Sector]],Table2[% Away From Current Week Low],"&gt;=0.05")/Table4[[#This Row],[Count]]</f>
        <v>0</v>
      </c>
      <c r="M71" s="1">
        <f>COUNTIFS(Table2[Sub-Sector],Table4[[#This Row],[Sub-Sector]],Table2[% Away From Current Week High],"&lt;=0.05")/Table4[[#This Row],[Count]]</f>
        <v>1</v>
      </c>
      <c r="N71" s="1">
        <f>COUNTIFS(Table2[Sub-Sector],Table4[[#This Row],[Sub-Sector]],Table2[% Away From Current Month Low],"&gt;=0.05")/Table4[[#This Row],[Count]]</f>
        <v>1</v>
      </c>
      <c r="O71" s="1">
        <f>COUNTIFS(Table2[Sub-Sector],Table4[[#This Row],[Sub-Sector]],Table2[% Away From Current Month High],"&lt;=0.05")/Table4[[#This Row],[Count]]</f>
        <v>0.75</v>
      </c>
      <c r="P71" s="1">
        <f>COUNTIFS(Table2[Sub-Sector],Table4[[#This Row],[Sub-Sector]],Table2[% Away From 52W High],"&lt;=10")/Table4[[#This Row],[Count]]</f>
        <v>0.5</v>
      </c>
      <c r="Q71" s="1">
        <f>COUNTIFS(Table2[Sub-Sector],Table4[[#This Row],[Sub-Sector]],Table2[% Away From 52W Low],"&gt;=10")/Table4[[#This Row],[Count]]</f>
        <v>1</v>
      </c>
      <c r="R71" s="1">
        <f>COUNTIFS(Table2[Sub-Sector],Table4[[#This Row],[Sub-Sector]],Table2[% Price above 20 EMA],"&gt;=0")/Table4[[#This Row],[Count]]</f>
        <v>0.75</v>
      </c>
      <c r="S71" s="1">
        <f>COUNTIFS(Table2[Sub-Sector],Table4[[#This Row],[Sub-Sector]],Table2[% Price above 50 EMA],"&gt;=0")/Table4[[#This Row],[Count]]</f>
        <v>0.75</v>
      </c>
      <c r="T71" s="1">
        <f>COUNTIFS(Table2[Sub-Sector],Table4[[#This Row],[Sub-Sector]],Table2[% Price above 200 EMA],"&gt;=0")/Table4[[#This Row],[Count]]</f>
        <v>0.5</v>
      </c>
      <c r="U71" s="1">
        <f>COUNTIFS(Table2[Sub-Sector],Table4[[#This Row],[Sub-Sector]],Table2[Rate of Change - Zone],"Positive")/Table4[[#This Row],[Count]]</f>
        <v>1</v>
      </c>
      <c r="V71" s="1">
        <f>COUNTIFS(Table2[Sub-Sector],Table4[[#This Row],[Sub-Sector]],Table2[Sharpe Ratio],"&gt;=0.10")/Table4[[#This Row],[Count]]</f>
        <v>0</v>
      </c>
    </row>
    <row r="72" spans="1:22" x14ac:dyDescent="0.3">
      <c r="A72" t="s">
        <v>109</v>
      </c>
      <c r="B72">
        <f>COUNTIFS(Table2[Sub-Sector],Table4[[#This Row],[Sub-Sector]])</f>
        <v>4</v>
      </c>
      <c r="C72" s="1">
        <f>COUNTIFS(Table2[Sub-Sector],Table4[[#This Row],[Sub-Sector]],Table2[Uptrend],"Uptrend")/Table4[[#This Row],[Count]]</f>
        <v>0.5</v>
      </c>
      <c r="D72" s="1">
        <f>COUNTIFS(Table2[Sub-Sector],Table4[[#This Row],[Sub-Sector]],Table2[1W Return vs Nifty],"&gt;=5")/Table4[[#This Row],[Count]]</f>
        <v>0</v>
      </c>
      <c r="E72" s="1">
        <f>COUNTIFS(Table2[Sub-Sector],Table4[[#This Row],[Sub-Sector]],Table2[1M Return vs Nifty],"&gt;=5")/Table4[[#This Row],[Count]]</f>
        <v>0</v>
      </c>
      <c r="F72" s="1">
        <f>COUNTIFS(Table2[Sub-Sector],Table4[[#This Row],[Sub-Sector]],Table2[6M Return vs Nifty],"&gt;=10")/Table4[[#This Row],[Count]]</f>
        <v>0.25</v>
      </c>
      <c r="G72" s="1">
        <f>COUNTIFS(Table2[Sub-Sector],Table4[[#This Row],[Sub-Sector]],Table2[1Y Return vs Nifty],"&gt;=10")/Table4[[#This Row],[Count]]</f>
        <v>0.5</v>
      </c>
      <c r="H72" s="1">
        <f>COUNTIFS(Table2[Sub-Sector],Table4[[#This Row],[Sub-Sector]],Table2[RSI Exponential â€“ 14D],"&gt;=50")/Table4[[#This Row],[Count]]</f>
        <v>0.5</v>
      </c>
      <c r="I72" s="1">
        <f>COUNTIFS(Table2[Sub-Sector],Table4[[#This Row],[Sub-Sector]],Table2[Relative Volume],"&gt;=2")/Table4[[#This Row],[Count]]</f>
        <v>0</v>
      </c>
      <c r="J72" s="1">
        <f>COUNTIFS(Table2[Sub-Sector],Table4[[#This Row],[Sub-Sector]],Table2[% Away From Day Low],"&gt;=0.05")/Table4[[#This Row],[Count]]</f>
        <v>0</v>
      </c>
      <c r="K72" s="1">
        <f>COUNTIFS(Table2[Sub-Sector],Table4[[#This Row],[Sub-Sector]],Table2[% Away From Day High],"&lt;=0.05")/Table4[[#This Row],[Count]]</f>
        <v>0.75</v>
      </c>
      <c r="L72" s="1">
        <f>COUNTIFS(Table2[Sub-Sector],Table4[[#This Row],[Sub-Sector]],Table2[% Away From Current Week Low],"&gt;=0.05")/Table4[[#This Row],[Count]]</f>
        <v>0</v>
      </c>
      <c r="M72" s="1">
        <f>COUNTIFS(Table2[Sub-Sector],Table4[[#This Row],[Sub-Sector]],Table2[% Away From Current Week High],"&lt;=0.05")/Table4[[#This Row],[Count]]</f>
        <v>0.75</v>
      </c>
      <c r="N72" s="1">
        <f>COUNTIFS(Table2[Sub-Sector],Table4[[#This Row],[Sub-Sector]],Table2[% Away From Current Month Low],"&gt;=0.05")/Table4[[#This Row],[Count]]</f>
        <v>0.75</v>
      </c>
      <c r="O72" s="1">
        <f>COUNTIFS(Table2[Sub-Sector],Table4[[#This Row],[Sub-Sector]],Table2[% Away From Current Month High],"&lt;=0.05")/Table4[[#This Row],[Count]]</f>
        <v>0.25</v>
      </c>
      <c r="P72" s="1">
        <f>COUNTIFS(Table2[Sub-Sector],Table4[[#This Row],[Sub-Sector]],Table2[% Away From 52W High],"&lt;=10")/Table4[[#This Row],[Count]]</f>
        <v>0.25</v>
      </c>
      <c r="Q72" s="1">
        <f>COUNTIFS(Table2[Sub-Sector],Table4[[#This Row],[Sub-Sector]],Table2[% Away From 52W Low],"&gt;=10")/Table4[[#This Row],[Count]]</f>
        <v>1</v>
      </c>
      <c r="R72" s="1">
        <f>COUNTIFS(Table2[Sub-Sector],Table4[[#This Row],[Sub-Sector]],Table2[% Price above 20 EMA],"&gt;=0")/Table4[[#This Row],[Count]]</f>
        <v>0.5</v>
      </c>
      <c r="S72" s="1">
        <f>COUNTIFS(Table2[Sub-Sector],Table4[[#This Row],[Sub-Sector]],Table2[% Price above 50 EMA],"&gt;=0")/Table4[[#This Row],[Count]]</f>
        <v>0.5</v>
      </c>
      <c r="T72" s="1">
        <f>COUNTIFS(Table2[Sub-Sector],Table4[[#This Row],[Sub-Sector]],Table2[% Price above 200 EMA],"&gt;=0")/Table4[[#This Row],[Count]]</f>
        <v>0.5</v>
      </c>
      <c r="U72" s="1">
        <f>COUNTIFS(Table2[Sub-Sector],Table4[[#This Row],[Sub-Sector]],Table2[Rate of Change - Zone],"Positive")/Table4[[#This Row],[Count]]</f>
        <v>0.5</v>
      </c>
      <c r="V72" s="1">
        <f>COUNTIFS(Table2[Sub-Sector],Table4[[#This Row],[Sub-Sector]],Table2[Sharpe Ratio],"&gt;=0.10")/Table4[[#This Row],[Count]]</f>
        <v>0.25</v>
      </c>
    </row>
    <row r="73" spans="1:22" x14ac:dyDescent="0.3">
      <c r="A73" t="s">
        <v>52</v>
      </c>
      <c r="B73">
        <f>COUNTIFS(Table2[Sub-Sector],Table4[[#This Row],[Sub-Sector]])</f>
        <v>4</v>
      </c>
      <c r="C73" s="1">
        <f>COUNTIFS(Table2[Sub-Sector],Table4[[#This Row],[Sub-Sector]],Table2[Uptrend],"Uptrend")/Table4[[#This Row],[Count]]</f>
        <v>1</v>
      </c>
      <c r="D73" s="1">
        <f>COUNTIFS(Table2[Sub-Sector],Table4[[#This Row],[Sub-Sector]],Table2[1W Return vs Nifty],"&gt;=5")/Table4[[#This Row],[Count]]</f>
        <v>0</v>
      </c>
      <c r="E73" s="1">
        <f>COUNTIFS(Table2[Sub-Sector],Table4[[#This Row],[Sub-Sector]],Table2[1M Return vs Nifty],"&gt;=5")/Table4[[#This Row],[Count]]</f>
        <v>0.25</v>
      </c>
      <c r="F73" s="1">
        <f>COUNTIFS(Table2[Sub-Sector],Table4[[#This Row],[Sub-Sector]],Table2[6M Return vs Nifty],"&gt;=10")/Table4[[#This Row],[Count]]</f>
        <v>0.75</v>
      </c>
      <c r="G73" s="1">
        <f>COUNTIFS(Table2[Sub-Sector],Table4[[#This Row],[Sub-Sector]],Table2[1Y Return vs Nifty],"&gt;=10")/Table4[[#This Row],[Count]]</f>
        <v>0.75</v>
      </c>
      <c r="H73" s="1">
        <f>COUNTIFS(Table2[Sub-Sector],Table4[[#This Row],[Sub-Sector]],Table2[RSI Exponential â€“ 14D],"&gt;=50")/Table4[[#This Row],[Count]]</f>
        <v>0.5</v>
      </c>
      <c r="I73" s="1">
        <f>COUNTIFS(Table2[Sub-Sector],Table4[[#This Row],[Sub-Sector]],Table2[Relative Volume],"&gt;=2")/Table4[[#This Row],[Count]]</f>
        <v>0</v>
      </c>
      <c r="J73" s="1">
        <f>COUNTIFS(Table2[Sub-Sector],Table4[[#This Row],[Sub-Sector]],Table2[% Away From Day Low],"&gt;=0.05")/Table4[[#This Row],[Count]]</f>
        <v>0</v>
      </c>
      <c r="K73" s="1">
        <f>COUNTIFS(Table2[Sub-Sector],Table4[[#This Row],[Sub-Sector]],Table2[% Away From Day High],"&lt;=0.05")/Table4[[#This Row],[Count]]</f>
        <v>1</v>
      </c>
      <c r="L73" s="1">
        <f>COUNTIFS(Table2[Sub-Sector],Table4[[#This Row],[Sub-Sector]],Table2[% Away From Current Week Low],"&gt;=0.05")/Table4[[#This Row],[Count]]</f>
        <v>0</v>
      </c>
      <c r="M73" s="1">
        <f>COUNTIFS(Table2[Sub-Sector],Table4[[#This Row],[Sub-Sector]],Table2[% Away From Current Week High],"&lt;=0.05")/Table4[[#This Row],[Count]]</f>
        <v>1</v>
      </c>
      <c r="N73" s="1">
        <f>COUNTIFS(Table2[Sub-Sector],Table4[[#This Row],[Sub-Sector]],Table2[% Away From Current Month Low],"&gt;=0.05")/Table4[[#This Row],[Count]]</f>
        <v>0.75</v>
      </c>
      <c r="O73" s="1">
        <f>COUNTIFS(Table2[Sub-Sector],Table4[[#This Row],[Sub-Sector]],Table2[% Away From Current Month High],"&lt;=0.05")/Table4[[#This Row],[Count]]</f>
        <v>0.25</v>
      </c>
      <c r="P73" s="1">
        <f>COUNTIFS(Table2[Sub-Sector],Table4[[#This Row],[Sub-Sector]],Table2[% Away From 52W High],"&lt;=10")/Table4[[#This Row],[Count]]</f>
        <v>0.5</v>
      </c>
      <c r="Q73" s="1">
        <f>COUNTIFS(Table2[Sub-Sector],Table4[[#This Row],[Sub-Sector]],Table2[% Away From 52W Low],"&gt;=10")/Table4[[#This Row],[Count]]</f>
        <v>1</v>
      </c>
      <c r="R73" s="1">
        <f>COUNTIFS(Table2[Sub-Sector],Table4[[#This Row],[Sub-Sector]],Table2[% Price above 20 EMA],"&gt;=0")/Table4[[#This Row],[Count]]</f>
        <v>0.25</v>
      </c>
      <c r="S73" s="1">
        <f>COUNTIFS(Table2[Sub-Sector],Table4[[#This Row],[Sub-Sector]],Table2[% Price above 50 EMA],"&gt;=0")/Table4[[#This Row],[Count]]</f>
        <v>0.25</v>
      </c>
      <c r="T73" s="1">
        <f>COUNTIFS(Table2[Sub-Sector],Table4[[#This Row],[Sub-Sector]],Table2[% Price above 200 EMA],"&gt;=0")/Table4[[#This Row],[Count]]</f>
        <v>1</v>
      </c>
      <c r="U73" s="1">
        <f>COUNTIFS(Table2[Sub-Sector],Table4[[#This Row],[Sub-Sector]],Table2[Rate of Change - Zone],"Positive")/Table4[[#This Row],[Count]]</f>
        <v>0.75</v>
      </c>
      <c r="V73" s="1">
        <f>COUNTIFS(Table2[Sub-Sector],Table4[[#This Row],[Sub-Sector]],Table2[Sharpe Ratio],"&gt;=0.10")/Table4[[#This Row],[Count]]</f>
        <v>0.75</v>
      </c>
    </row>
    <row r="74" spans="1:22" x14ac:dyDescent="0.3">
      <c r="A74" t="s">
        <v>691</v>
      </c>
      <c r="B74">
        <f>COUNTIFS(Table2[Sub-Sector],Table4[[#This Row],[Sub-Sector]])</f>
        <v>4</v>
      </c>
      <c r="C74" s="1">
        <f>COUNTIFS(Table2[Sub-Sector],Table4[[#This Row],[Sub-Sector]],Table2[Uptrend],"Uptrend")/Table4[[#This Row],[Count]]</f>
        <v>0.5</v>
      </c>
      <c r="D74" s="1">
        <f>COUNTIFS(Table2[Sub-Sector],Table4[[#This Row],[Sub-Sector]],Table2[1W Return vs Nifty],"&gt;=5")/Table4[[#This Row],[Count]]</f>
        <v>0</v>
      </c>
      <c r="E74" s="1">
        <f>COUNTIFS(Table2[Sub-Sector],Table4[[#This Row],[Sub-Sector]],Table2[1M Return vs Nifty],"&gt;=5")/Table4[[#This Row],[Count]]</f>
        <v>0.25</v>
      </c>
      <c r="F74" s="1">
        <f>COUNTIFS(Table2[Sub-Sector],Table4[[#This Row],[Sub-Sector]],Table2[6M Return vs Nifty],"&gt;=10")/Table4[[#This Row],[Count]]</f>
        <v>0.75</v>
      </c>
      <c r="G74" s="1">
        <f>COUNTIFS(Table2[Sub-Sector],Table4[[#This Row],[Sub-Sector]],Table2[1Y Return vs Nifty],"&gt;=10")/Table4[[#This Row],[Count]]</f>
        <v>0.75</v>
      </c>
      <c r="H74" s="1">
        <f>COUNTIFS(Table2[Sub-Sector],Table4[[#This Row],[Sub-Sector]],Table2[RSI Exponential â€“ 14D],"&gt;=50")/Table4[[#This Row],[Count]]</f>
        <v>0.25</v>
      </c>
      <c r="I74" s="1">
        <f>COUNTIFS(Table2[Sub-Sector],Table4[[#This Row],[Sub-Sector]],Table2[Relative Volume],"&gt;=2")/Table4[[#This Row],[Count]]</f>
        <v>0</v>
      </c>
      <c r="J74" s="1">
        <f>COUNTIFS(Table2[Sub-Sector],Table4[[#This Row],[Sub-Sector]],Table2[% Away From Day Low],"&gt;=0.05")/Table4[[#This Row],[Count]]</f>
        <v>0</v>
      </c>
      <c r="K74" s="1">
        <f>COUNTIFS(Table2[Sub-Sector],Table4[[#This Row],[Sub-Sector]],Table2[% Away From Day High],"&lt;=0.05")/Table4[[#This Row],[Count]]</f>
        <v>1</v>
      </c>
      <c r="L74" s="1">
        <f>COUNTIFS(Table2[Sub-Sector],Table4[[#This Row],[Sub-Sector]],Table2[% Away From Current Week Low],"&gt;=0.05")/Table4[[#This Row],[Count]]</f>
        <v>0</v>
      </c>
      <c r="M74" s="1">
        <f>COUNTIFS(Table2[Sub-Sector],Table4[[#This Row],[Sub-Sector]],Table2[% Away From Current Week High],"&lt;=0.05")/Table4[[#This Row],[Count]]</f>
        <v>1</v>
      </c>
      <c r="N74" s="1">
        <f>COUNTIFS(Table2[Sub-Sector],Table4[[#This Row],[Sub-Sector]],Table2[% Away From Current Month Low],"&gt;=0.05")/Table4[[#This Row],[Count]]</f>
        <v>1</v>
      </c>
      <c r="O74" s="1">
        <f>COUNTIFS(Table2[Sub-Sector],Table4[[#This Row],[Sub-Sector]],Table2[% Away From Current Month High],"&lt;=0.05")/Table4[[#This Row],[Count]]</f>
        <v>0</v>
      </c>
      <c r="P74" s="1">
        <f>COUNTIFS(Table2[Sub-Sector],Table4[[#This Row],[Sub-Sector]],Table2[% Away From 52W High],"&lt;=10")/Table4[[#This Row],[Count]]</f>
        <v>0</v>
      </c>
      <c r="Q74" s="1">
        <f>COUNTIFS(Table2[Sub-Sector],Table4[[#This Row],[Sub-Sector]],Table2[% Away From 52W Low],"&gt;=10")/Table4[[#This Row],[Count]]</f>
        <v>1</v>
      </c>
      <c r="R74" s="1">
        <f>COUNTIFS(Table2[Sub-Sector],Table4[[#This Row],[Sub-Sector]],Table2[% Price above 20 EMA],"&gt;=0")/Table4[[#This Row],[Count]]</f>
        <v>0.5</v>
      </c>
      <c r="S74" s="1">
        <f>COUNTIFS(Table2[Sub-Sector],Table4[[#This Row],[Sub-Sector]],Table2[% Price above 50 EMA],"&gt;=0")/Table4[[#This Row],[Count]]</f>
        <v>0.5</v>
      </c>
      <c r="T74" s="1">
        <f>COUNTIFS(Table2[Sub-Sector],Table4[[#This Row],[Sub-Sector]],Table2[% Price above 200 EMA],"&gt;=0")/Table4[[#This Row],[Count]]</f>
        <v>0.75</v>
      </c>
      <c r="U74" s="1">
        <f>COUNTIFS(Table2[Sub-Sector],Table4[[#This Row],[Sub-Sector]],Table2[Rate of Change - Zone],"Positive")/Table4[[#This Row],[Count]]</f>
        <v>0.5</v>
      </c>
      <c r="V74" s="1">
        <f>COUNTIFS(Table2[Sub-Sector],Table4[[#This Row],[Sub-Sector]],Table2[Sharpe Ratio],"&gt;=0.10")/Table4[[#This Row],[Count]]</f>
        <v>0.5</v>
      </c>
    </row>
    <row r="75" spans="1:22" x14ac:dyDescent="0.3">
      <c r="A75" t="s">
        <v>104</v>
      </c>
      <c r="B75">
        <f>COUNTIFS(Table2[Sub-Sector],Table4[[#This Row],[Sub-Sector]])</f>
        <v>4</v>
      </c>
      <c r="C75" s="1">
        <f>COUNTIFS(Table2[Sub-Sector],Table4[[#This Row],[Sub-Sector]],Table2[Uptrend],"Uptrend")/Table4[[#This Row],[Count]]</f>
        <v>0</v>
      </c>
      <c r="D75" s="1">
        <f>COUNTIFS(Table2[Sub-Sector],Table4[[#This Row],[Sub-Sector]],Table2[1W Return vs Nifty],"&gt;=5")/Table4[[#This Row],[Count]]</f>
        <v>0</v>
      </c>
      <c r="E75" s="1">
        <f>COUNTIFS(Table2[Sub-Sector],Table4[[#This Row],[Sub-Sector]],Table2[1M Return vs Nifty],"&gt;=5")/Table4[[#This Row],[Count]]</f>
        <v>0</v>
      </c>
      <c r="F75" s="1">
        <f>COUNTIFS(Table2[Sub-Sector],Table4[[#This Row],[Sub-Sector]],Table2[6M Return vs Nifty],"&gt;=10")/Table4[[#This Row],[Count]]</f>
        <v>0</v>
      </c>
      <c r="G75" s="1">
        <f>COUNTIFS(Table2[Sub-Sector],Table4[[#This Row],[Sub-Sector]],Table2[1Y Return vs Nifty],"&gt;=10")/Table4[[#This Row],[Count]]</f>
        <v>0</v>
      </c>
      <c r="H75" s="1">
        <f>COUNTIFS(Table2[Sub-Sector],Table4[[#This Row],[Sub-Sector]],Table2[RSI Exponential â€“ 14D],"&gt;=50")/Table4[[#This Row],[Count]]</f>
        <v>0.25</v>
      </c>
      <c r="I75" s="1">
        <f>COUNTIFS(Table2[Sub-Sector],Table4[[#This Row],[Sub-Sector]],Table2[Relative Volume],"&gt;=2")/Table4[[#This Row],[Count]]</f>
        <v>0</v>
      </c>
      <c r="J75" s="1">
        <f>COUNTIFS(Table2[Sub-Sector],Table4[[#This Row],[Sub-Sector]],Table2[% Away From Day Low],"&gt;=0.05")/Table4[[#This Row],[Count]]</f>
        <v>0</v>
      </c>
      <c r="K75" s="1">
        <f>COUNTIFS(Table2[Sub-Sector],Table4[[#This Row],[Sub-Sector]],Table2[% Away From Day High],"&lt;=0.05")/Table4[[#This Row],[Count]]</f>
        <v>1</v>
      </c>
      <c r="L75" s="1">
        <f>COUNTIFS(Table2[Sub-Sector],Table4[[#This Row],[Sub-Sector]],Table2[% Away From Current Week Low],"&gt;=0.05")/Table4[[#This Row],[Count]]</f>
        <v>0</v>
      </c>
      <c r="M75" s="1">
        <f>COUNTIFS(Table2[Sub-Sector],Table4[[#This Row],[Sub-Sector]],Table2[% Away From Current Week High],"&lt;=0.05")/Table4[[#This Row],[Count]]</f>
        <v>1</v>
      </c>
      <c r="N75" s="1">
        <f>COUNTIFS(Table2[Sub-Sector],Table4[[#This Row],[Sub-Sector]],Table2[% Away From Current Month Low],"&gt;=0.05")/Table4[[#This Row],[Count]]</f>
        <v>0.75</v>
      </c>
      <c r="O75" s="1">
        <f>COUNTIFS(Table2[Sub-Sector],Table4[[#This Row],[Sub-Sector]],Table2[% Away From Current Month High],"&lt;=0.05")/Table4[[#This Row],[Count]]</f>
        <v>0.5</v>
      </c>
      <c r="P75" s="1">
        <f>COUNTIFS(Table2[Sub-Sector],Table4[[#This Row],[Sub-Sector]],Table2[% Away From 52W High],"&lt;=10")/Table4[[#This Row],[Count]]</f>
        <v>0</v>
      </c>
      <c r="Q75" s="1">
        <f>COUNTIFS(Table2[Sub-Sector],Table4[[#This Row],[Sub-Sector]],Table2[% Away From 52W Low],"&gt;=10")/Table4[[#This Row],[Count]]</f>
        <v>0.5</v>
      </c>
      <c r="R75" s="1">
        <f>COUNTIFS(Table2[Sub-Sector],Table4[[#This Row],[Sub-Sector]],Table2[% Price above 20 EMA],"&gt;=0")/Table4[[#This Row],[Count]]</f>
        <v>0.5</v>
      </c>
      <c r="S75" s="1">
        <f>COUNTIFS(Table2[Sub-Sector],Table4[[#This Row],[Sub-Sector]],Table2[% Price above 50 EMA],"&gt;=0")/Table4[[#This Row],[Count]]</f>
        <v>0.25</v>
      </c>
      <c r="T75" s="1">
        <f>COUNTIFS(Table2[Sub-Sector],Table4[[#This Row],[Sub-Sector]],Table2[% Price above 200 EMA],"&gt;=0")/Table4[[#This Row],[Count]]</f>
        <v>0</v>
      </c>
      <c r="U75" s="1">
        <f>COUNTIFS(Table2[Sub-Sector],Table4[[#This Row],[Sub-Sector]],Table2[Rate of Change - Zone],"Positive")/Table4[[#This Row],[Count]]</f>
        <v>0.75</v>
      </c>
      <c r="V75" s="1">
        <f>COUNTIFS(Table2[Sub-Sector],Table4[[#This Row],[Sub-Sector]],Table2[Sharpe Ratio],"&gt;=0.10")/Table4[[#This Row],[Count]]</f>
        <v>0</v>
      </c>
    </row>
    <row r="76" spans="1:22" x14ac:dyDescent="0.3">
      <c r="A76" t="s">
        <v>151</v>
      </c>
      <c r="B76">
        <f>COUNTIFS(Table2[Sub-Sector],Table4[[#This Row],[Sub-Sector]])</f>
        <v>3</v>
      </c>
      <c r="C76" s="1">
        <f>COUNTIFS(Table2[Sub-Sector],Table4[[#This Row],[Sub-Sector]],Table2[Uptrend],"Uptrend")/Table4[[#This Row],[Count]]</f>
        <v>1</v>
      </c>
      <c r="D76" s="1">
        <f>COUNTIFS(Table2[Sub-Sector],Table4[[#This Row],[Sub-Sector]],Table2[1W Return vs Nifty],"&gt;=5")/Table4[[#This Row],[Count]]</f>
        <v>0</v>
      </c>
      <c r="E76" s="1">
        <f>COUNTIFS(Table2[Sub-Sector],Table4[[#This Row],[Sub-Sector]],Table2[1M Return vs Nifty],"&gt;=5")/Table4[[#This Row],[Count]]</f>
        <v>0.66666666666666663</v>
      </c>
      <c r="F76" s="1">
        <f>COUNTIFS(Table2[Sub-Sector],Table4[[#This Row],[Sub-Sector]],Table2[6M Return vs Nifty],"&gt;=10")/Table4[[#This Row],[Count]]</f>
        <v>1</v>
      </c>
      <c r="G76" s="1">
        <f>COUNTIFS(Table2[Sub-Sector],Table4[[#This Row],[Sub-Sector]],Table2[1Y Return vs Nifty],"&gt;=10")/Table4[[#This Row],[Count]]</f>
        <v>1</v>
      </c>
      <c r="H76" s="1">
        <f>COUNTIFS(Table2[Sub-Sector],Table4[[#This Row],[Sub-Sector]],Table2[RSI Exponential â€“ 14D],"&gt;=50")/Table4[[#This Row],[Count]]</f>
        <v>0.66666666666666663</v>
      </c>
      <c r="I76" s="1">
        <f>COUNTIFS(Table2[Sub-Sector],Table4[[#This Row],[Sub-Sector]],Table2[Relative Volume],"&gt;=2")/Table4[[#This Row],[Count]]</f>
        <v>0</v>
      </c>
      <c r="J76" s="1">
        <f>COUNTIFS(Table2[Sub-Sector],Table4[[#This Row],[Sub-Sector]],Table2[% Away From Day Low],"&gt;=0.05")/Table4[[#This Row],[Count]]</f>
        <v>0</v>
      </c>
      <c r="K76" s="1">
        <f>COUNTIFS(Table2[Sub-Sector],Table4[[#This Row],[Sub-Sector]],Table2[% Away From Day High],"&lt;=0.05")/Table4[[#This Row],[Count]]</f>
        <v>1</v>
      </c>
      <c r="L76" s="1">
        <f>COUNTIFS(Table2[Sub-Sector],Table4[[#This Row],[Sub-Sector]],Table2[% Away From Current Week Low],"&gt;=0.05")/Table4[[#This Row],[Count]]</f>
        <v>0</v>
      </c>
      <c r="M76" s="1">
        <f>COUNTIFS(Table2[Sub-Sector],Table4[[#This Row],[Sub-Sector]],Table2[% Away From Current Week High],"&lt;=0.05")/Table4[[#This Row],[Count]]</f>
        <v>1</v>
      </c>
      <c r="N76" s="1">
        <f>COUNTIFS(Table2[Sub-Sector],Table4[[#This Row],[Sub-Sector]],Table2[% Away From Current Month Low],"&gt;=0.05")/Table4[[#This Row],[Count]]</f>
        <v>1</v>
      </c>
      <c r="O76" s="1">
        <f>COUNTIFS(Table2[Sub-Sector],Table4[[#This Row],[Sub-Sector]],Table2[% Away From Current Month High],"&lt;=0.05")/Table4[[#This Row],[Count]]</f>
        <v>0.66666666666666663</v>
      </c>
      <c r="P76" s="1">
        <f>COUNTIFS(Table2[Sub-Sector],Table4[[#This Row],[Sub-Sector]],Table2[% Away From 52W High],"&lt;=10")/Table4[[#This Row],[Count]]</f>
        <v>1</v>
      </c>
      <c r="Q76" s="1">
        <f>COUNTIFS(Table2[Sub-Sector],Table4[[#This Row],[Sub-Sector]],Table2[% Away From 52W Low],"&gt;=10")/Table4[[#This Row],[Count]]</f>
        <v>1</v>
      </c>
      <c r="R76" s="1">
        <f>COUNTIFS(Table2[Sub-Sector],Table4[[#This Row],[Sub-Sector]],Table2[% Price above 20 EMA],"&gt;=0")/Table4[[#This Row],[Count]]</f>
        <v>1</v>
      </c>
      <c r="S76" s="1">
        <f>COUNTIFS(Table2[Sub-Sector],Table4[[#This Row],[Sub-Sector]],Table2[% Price above 50 EMA],"&gt;=0")/Table4[[#This Row],[Count]]</f>
        <v>1</v>
      </c>
      <c r="T76" s="1">
        <f>COUNTIFS(Table2[Sub-Sector],Table4[[#This Row],[Sub-Sector]],Table2[% Price above 200 EMA],"&gt;=0")/Table4[[#This Row],[Count]]</f>
        <v>1</v>
      </c>
      <c r="U76" s="1">
        <f>COUNTIFS(Table2[Sub-Sector],Table4[[#This Row],[Sub-Sector]],Table2[Rate of Change - Zone],"Positive")/Table4[[#This Row],[Count]]</f>
        <v>0.66666666666666663</v>
      </c>
      <c r="V76" s="1">
        <f>COUNTIFS(Table2[Sub-Sector],Table4[[#This Row],[Sub-Sector]],Table2[Sharpe Ratio],"&gt;=0.10")/Table4[[#This Row],[Count]]</f>
        <v>0.33333333333333331</v>
      </c>
    </row>
    <row r="77" spans="1:22" x14ac:dyDescent="0.3">
      <c r="A77" t="s">
        <v>114</v>
      </c>
      <c r="B77">
        <f>COUNTIFS(Table2[Sub-Sector],Table4[[#This Row],[Sub-Sector]])</f>
        <v>3</v>
      </c>
      <c r="C77" s="1">
        <f>COUNTIFS(Table2[Sub-Sector],Table4[[#This Row],[Sub-Sector]],Table2[Uptrend],"Uptrend")/Table4[[#This Row],[Count]]</f>
        <v>1</v>
      </c>
      <c r="D77" s="1">
        <f>COUNTIFS(Table2[Sub-Sector],Table4[[#This Row],[Sub-Sector]],Table2[1W Return vs Nifty],"&gt;=5")/Table4[[#This Row],[Count]]</f>
        <v>0</v>
      </c>
      <c r="E77" s="1">
        <f>COUNTIFS(Table2[Sub-Sector],Table4[[#This Row],[Sub-Sector]],Table2[1M Return vs Nifty],"&gt;=5")/Table4[[#This Row],[Count]]</f>
        <v>0.33333333333333331</v>
      </c>
      <c r="F77" s="1">
        <f>COUNTIFS(Table2[Sub-Sector],Table4[[#This Row],[Sub-Sector]],Table2[6M Return vs Nifty],"&gt;=10")/Table4[[#This Row],[Count]]</f>
        <v>0.66666666666666663</v>
      </c>
      <c r="G77" s="1">
        <f>COUNTIFS(Table2[Sub-Sector],Table4[[#This Row],[Sub-Sector]],Table2[1Y Return vs Nifty],"&gt;=10")/Table4[[#This Row],[Count]]</f>
        <v>1</v>
      </c>
      <c r="H77" s="1">
        <f>COUNTIFS(Table2[Sub-Sector],Table4[[#This Row],[Sub-Sector]],Table2[RSI Exponential â€“ 14D],"&gt;=50")/Table4[[#This Row],[Count]]</f>
        <v>1</v>
      </c>
      <c r="I77" s="1">
        <f>COUNTIFS(Table2[Sub-Sector],Table4[[#This Row],[Sub-Sector]],Table2[Relative Volume],"&gt;=2")/Table4[[#This Row],[Count]]</f>
        <v>0</v>
      </c>
      <c r="J77" s="1">
        <f>COUNTIFS(Table2[Sub-Sector],Table4[[#This Row],[Sub-Sector]],Table2[% Away From Day Low],"&gt;=0.05")/Table4[[#This Row],[Count]]</f>
        <v>0</v>
      </c>
      <c r="K77" s="1">
        <f>COUNTIFS(Table2[Sub-Sector],Table4[[#This Row],[Sub-Sector]],Table2[% Away From Day High],"&lt;=0.05")/Table4[[#This Row],[Count]]</f>
        <v>1</v>
      </c>
      <c r="L77" s="1">
        <f>COUNTIFS(Table2[Sub-Sector],Table4[[#This Row],[Sub-Sector]],Table2[% Away From Current Week Low],"&gt;=0.05")/Table4[[#This Row],[Count]]</f>
        <v>0</v>
      </c>
      <c r="M77" s="1">
        <f>COUNTIFS(Table2[Sub-Sector],Table4[[#This Row],[Sub-Sector]],Table2[% Away From Current Week High],"&lt;=0.05")/Table4[[#This Row],[Count]]</f>
        <v>1</v>
      </c>
      <c r="N77" s="1">
        <f>COUNTIFS(Table2[Sub-Sector],Table4[[#This Row],[Sub-Sector]],Table2[% Away From Current Month Low],"&gt;=0.05")/Table4[[#This Row],[Count]]</f>
        <v>1</v>
      </c>
      <c r="O77" s="1">
        <f>COUNTIFS(Table2[Sub-Sector],Table4[[#This Row],[Sub-Sector]],Table2[% Away From Current Month High],"&lt;=0.05")/Table4[[#This Row],[Count]]</f>
        <v>0.66666666666666663</v>
      </c>
      <c r="P77" s="1">
        <f>COUNTIFS(Table2[Sub-Sector],Table4[[#This Row],[Sub-Sector]],Table2[% Away From 52W High],"&lt;=10")/Table4[[#This Row],[Count]]</f>
        <v>1</v>
      </c>
      <c r="Q77" s="1">
        <f>COUNTIFS(Table2[Sub-Sector],Table4[[#This Row],[Sub-Sector]],Table2[% Away From 52W Low],"&gt;=10")/Table4[[#This Row],[Count]]</f>
        <v>1</v>
      </c>
      <c r="R77" s="1">
        <f>COUNTIFS(Table2[Sub-Sector],Table4[[#This Row],[Sub-Sector]],Table2[% Price above 20 EMA],"&gt;=0")/Table4[[#This Row],[Count]]</f>
        <v>1</v>
      </c>
      <c r="S77" s="1">
        <f>COUNTIFS(Table2[Sub-Sector],Table4[[#This Row],[Sub-Sector]],Table2[% Price above 50 EMA],"&gt;=0")/Table4[[#This Row],[Count]]</f>
        <v>1</v>
      </c>
      <c r="T77" s="1">
        <f>COUNTIFS(Table2[Sub-Sector],Table4[[#This Row],[Sub-Sector]],Table2[% Price above 200 EMA],"&gt;=0")/Table4[[#This Row],[Count]]</f>
        <v>1</v>
      </c>
      <c r="U77" s="1">
        <f>COUNTIFS(Table2[Sub-Sector],Table4[[#This Row],[Sub-Sector]],Table2[Rate of Change - Zone],"Positive")/Table4[[#This Row],[Count]]</f>
        <v>0.33333333333333331</v>
      </c>
      <c r="V77" s="1">
        <f>COUNTIFS(Table2[Sub-Sector],Table4[[#This Row],[Sub-Sector]],Table2[Sharpe Ratio],"&gt;=0.10")/Table4[[#This Row],[Count]]</f>
        <v>0.33333333333333331</v>
      </c>
    </row>
    <row r="78" spans="1:22" x14ac:dyDescent="0.3">
      <c r="A78" t="s">
        <v>92</v>
      </c>
      <c r="B78">
        <f>COUNTIFS(Table2[Sub-Sector],Table4[[#This Row],[Sub-Sector]])</f>
        <v>3</v>
      </c>
      <c r="C78" s="1">
        <f>COUNTIFS(Table2[Sub-Sector],Table4[[#This Row],[Sub-Sector]],Table2[Uptrend],"Uptrend")/Table4[[#This Row],[Count]]</f>
        <v>1</v>
      </c>
      <c r="D78" s="1">
        <f>COUNTIFS(Table2[Sub-Sector],Table4[[#This Row],[Sub-Sector]],Table2[1W Return vs Nifty],"&gt;=5")/Table4[[#This Row],[Count]]</f>
        <v>0</v>
      </c>
      <c r="E78" s="1">
        <f>COUNTIFS(Table2[Sub-Sector],Table4[[#This Row],[Sub-Sector]],Table2[1M Return vs Nifty],"&gt;=5")/Table4[[#This Row],[Count]]</f>
        <v>0.33333333333333331</v>
      </c>
      <c r="F78" s="1">
        <f>COUNTIFS(Table2[Sub-Sector],Table4[[#This Row],[Sub-Sector]],Table2[6M Return vs Nifty],"&gt;=10")/Table4[[#This Row],[Count]]</f>
        <v>0.33333333333333331</v>
      </c>
      <c r="G78" s="1">
        <f>COUNTIFS(Table2[Sub-Sector],Table4[[#This Row],[Sub-Sector]],Table2[1Y Return vs Nifty],"&gt;=10")/Table4[[#This Row],[Count]]</f>
        <v>0</v>
      </c>
      <c r="H78" s="1">
        <f>COUNTIFS(Table2[Sub-Sector],Table4[[#This Row],[Sub-Sector]],Table2[RSI Exponential â€“ 14D],"&gt;=50")/Table4[[#This Row],[Count]]</f>
        <v>0.66666666666666663</v>
      </c>
      <c r="I78" s="1">
        <f>COUNTIFS(Table2[Sub-Sector],Table4[[#This Row],[Sub-Sector]],Table2[Relative Volume],"&gt;=2")/Table4[[#This Row],[Count]]</f>
        <v>0</v>
      </c>
      <c r="J78" s="1">
        <f>COUNTIFS(Table2[Sub-Sector],Table4[[#This Row],[Sub-Sector]],Table2[% Away From Day Low],"&gt;=0.05")/Table4[[#This Row],[Count]]</f>
        <v>0</v>
      </c>
      <c r="K78" s="1">
        <f>COUNTIFS(Table2[Sub-Sector],Table4[[#This Row],[Sub-Sector]],Table2[% Away From Day High],"&lt;=0.05")/Table4[[#This Row],[Count]]</f>
        <v>1</v>
      </c>
      <c r="L78" s="1">
        <f>COUNTIFS(Table2[Sub-Sector],Table4[[#This Row],[Sub-Sector]],Table2[% Away From Current Week Low],"&gt;=0.05")/Table4[[#This Row],[Count]]</f>
        <v>0</v>
      </c>
      <c r="M78" s="1">
        <f>COUNTIFS(Table2[Sub-Sector],Table4[[#This Row],[Sub-Sector]],Table2[% Away From Current Week High],"&lt;=0.05")/Table4[[#This Row],[Count]]</f>
        <v>1</v>
      </c>
      <c r="N78" s="1">
        <f>COUNTIFS(Table2[Sub-Sector],Table4[[#This Row],[Sub-Sector]],Table2[% Away From Current Month Low],"&gt;=0.05")/Table4[[#This Row],[Count]]</f>
        <v>1</v>
      </c>
      <c r="O78" s="1">
        <f>COUNTIFS(Table2[Sub-Sector],Table4[[#This Row],[Sub-Sector]],Table2[% Away From Current Month High],"&lt;=0.05")/Table4[[#This Row],[Count]]</f>
        <v>0.66666666666666663</v>
      </c>
      <c r="P78" s="1">
        <f>COUNTIFS(Table2[Sub-Sector],Table4[[#This Row],[Sub-Sector]],Table2[% Away From 52W High],"&lt;=10")/Table4[[#This Row],[Count]]</f>
        <v>0.66666666666666663</v>
      </c>
      <c r="Q78" s="1">
        <f>COUNTIFS(Table2[Sub-Sector],Table4[[#This Row],[Sub-Sector]],Table2[% Away From 52W Low],"&gt;=10")/Table4[[#This Row],[Count]]</f>
        <v>1</v>
      </c>
      <c r="R78" s="1">
        <f>COUNTIFS(Table2[Sub-Sector],Table4[[#This Row],[Sub-Sector]],Table2[% Price above 20 EMA],"&gt;=0")/Table4[[#This Row],[Count]]</f>
        <v>1</v>
      </c>
      <c r="S78" s="1">
        <f>COUNTIFS(Table2[Sub-Sector],Table4[[#This Row],[Sub-Sector]],Table2[% Price above 50 EMA],"&gt;=0")/Table4[[#This Row],[Count]]</f>
        <v>1</v>
      </c>
      <c r="T78" s="1">
        <f>COUNTIFS(Table2[Sub-Sector],Table4[[#This Row],[Sub-Sector]],Table2[% Price above 200 EMA],"&gt;=0")/Table4[[#This Row],[Count]]</f>
        <v>1</v>
      </c>
      <c r="U78" s="1">
        <f>COUNTIFS(Table2[Sub-Sector],Table4[[#This Row],[Sub-Sector]],Table2[Rate of Change - Zone],"Positive")/Table4[[#This Row],[Count]]</f>
        <v>1</v>
      </c>
      <c r="V78" s="1">
        <f>COUNTIFS(Table2[Sub-Sector],Table4[[#This Row],[Sub-Sector]],Table2[Sharpe Ratio],"&gt;=0.10")/Table4[[#This Row],[Count]]</f>
        <v>0.33333333333333331</v>
      </c>
    </row>
    <row r="79" spans="1:22" x14ac:dyDescent="0.3">
      <c r="A79" t="s">
        <v>146</v>
      </c>
      <c r="B79">
        <f>COUNTIFS(Table2[Sub-Sector],Table4[[#This Row],[Sub-Sector]])</f>
        <v>3</v>
      </c>
      <c r="C79" s="1">
        <f>COUNTIFS(Table2[Sub-Sector],Table4[[#This Row],[Sub-Sector]],Table2[Uptrend],"Uptrend")/Table4[[#This Row],[Count]]</f>
        <v>1</v>
      </c>
      <c r="D79" s="1">
        <f>COUNTIFS(Table2[Sub-Sector],Table4[[#This Row],[Sub-Sector]],Table2[1W Return vs Nifty],"&gt;=5")/Table4[[#This Row],[Count]]</f>
        <v>0</v>
      </c>
      <c r="E79" s="1">
        <f>COUNTIFS(Table2[Sub-Sector],Table4[[#This Row],[Sub-Sector]],Table2[1M Return vs Nifty],"&gt;=5")/Table4[[#This Row],[Count]]</f>
        <v>0</v>
      </c>
      <c r="F79" s="1">
        <f>COUNTIFS(Table2[Sub-Sector],Table4[[#This Row],[Sub-Sector]],Table2[6M Return vs Nifty],"&gt;=10")/Table4[[#This Row],[Count]]</f>
        <v>0.33333333333333331</v>
      </c>
      <c r="G79" s="1">
        <f>COUNTIFS(Table2[Sub-Sector],Table4[[#This Row],[Sub-Sector]],Table2[1Y Return vs Nifty],"&gt;=10")/Table4[[#This Row],[Count]]</f>
        <v>1</v>
      </c>
      <c r="H79" s="1">
        <f>COUNTIFS(Table2[Sub-Sector],Table4[[#This Row],[Sub-Sector]],Table2[RSI Exponential â€“ 14D],"&gt;=50")/Table4[[#This Row],[Count]]</f>
        <v>0.66666666666666663</v>
      </c>
      <c r="I79" s="1">
        <f>COUNTIFS(Table2[Sub-Sector],Table4[[#This Row],[Sub-Sector]],Table2[Relative Volume],"&gt;=2")/Table4[[#This Row],[Count]]</f>
        <v>0</v>
      </c>
      <c r="J79" s="1">
        <f>COUNTIFS(Table2[Sub-Sector],Table4[[#This Row],[Sub-Sector]],Table2[% Away From Day Low],"&gt;=0.05")/Table4[[#This Row],[Count]]</f>
        <v>0</v>
      </c>
      <c r="K79" s="1">
        <f>COUNTIFS(Table2[Sub-Sector],Table4[[#This Row],[Sub-Sector]],Table2[% Away From Day High],"&lt;=0.05")/Table4[[#This Row],[Count]]</f>
        <v>1</v>
      </c>
      <c r="L79" s="1">
        <f>COUNTIFS(Table2[Sub-Sector],Table4[[#This Row],[Sub-Sector]],Table2[% Away From Current Week Low],"&gt;=0.05")/Table4[[#This Row],[Count]]</f>
        <v>0</v>
      </c>
      <c r="M79" s="1">
        <f>COUNTIFS(Table2[Sub-Sector],Table4[[#This Row],[Sub-Sector]],Table2[% Away From Current Week High],"&lt;=0.05")/Table4[[#This Row],[Count]]</f>
        <v>1</v>
      </c>
      <c r="N79" s="1">
        <f>COUNTIFS(Table2[Sub-Sector],Table4[[#This Row],[Sub-Sector]],Table2[% Away From Current Month Low],"&gt;=0.05")/Table4[[#This Row],[Count]]</f>
        <v>1</v>
      </c>
      <c r="O79" s="1">
        <f>COUNTIFS(Table2[Sub-Sector],Table4[[#This Row],[Sub-Sector]],Table2[% Away From Current Month High],"&lt;=0.05")/Table4[[#This Row],[Count]]</f>
        <v>0.33333333333333331</v>
      </c>
      <c r="P79" s="1">
        <f>COUNTIFS(Table2[Sub-Sector],Table4[[#This Row],[Sub-Sector]],Table2[% Away From 52W High],"&lt;=10")/Table4[[#This Row],[Count]]</f>
        <v>0</v>
      </c>
      <c r="Q79" s="1">
        <f>COUNTIFS(Table2[Sub-Sector],Table4[[#This Row],[Sub-Sector]],Table2[% Away From 52W Low],"&gt;=10")/Table4[[#This Row],[Count]]</f>
        <v>1</v>
      </c>
      <c r="R79" s="1">
        <f>COUNTIFS(Table2[Sub-Sector],Table4[[#This Row],[Sub-Sector]],Table2[% Price above 20 EMA],"&gt;=0")/Table4[[#This Row],[Count]]</f>
        <v>1</v>
      </c>
      <c r="S79" s="1">
        <f>COUNTIFS(Table2[Sub-Sector],Table4[[#This Row],[Sub-Sector]],Table2[% Price above 50 EMA],"&gt;=0")/Table4[[#This Row],[Count]]</f>
        <v>1</v>
      </c>
      <c r="T79" s="1">
        <f>COUNTIFS(Table2[Sub-Sector],Table4[[#This Row],[Sub-Sector]],Table2[% Price above 200 EMA],"&gt;=0")/Table4[[#This Row],[Count]]</f>
        <v>1</v>
      </c>
      <c r="U79" s="1">
        <f>COUNTIFS(Table2[Sub-Sector],Table4[[#This Row],[Sub-Sector]],Table2[Rate of Change - Zone],"Positive")/Table4[[#This Row],[Count]]</f>
        <v>1</v>
      </c>
      <c r="V79" s="1">
        <f>COUNTIFS(Table2[Sub-Sector],Table4[[#This Row],[Sub-Sector]],Table2[Sharpe Ratio],"&gt;=0.10")/Table4[[#This Row],[Count]]</f>
        <v>0.33333333333333331</v>
      </c>
    </row>
    <row r="80" spans="1:22" x14ac:dyDescent="0.3">
      <c r="A80" t="s">
        <v>927</v>
      </c>
      <c r="B80">
        <f>COUNTIFS(Table2[Sub-Sector],Table4[[#This Row],[Sub-Sector]])</f>
        <v>3</v>
      </c>
      <c r="C80" s="1">
        <f>COUNTIFS(Table2[Sub-Sector],Table4[[#This Row],[Sub-Sector]],Table2[Uptrend],"Uptrend")/Table4[[#This Row],[Count]]</f>
        <v>0.66666666666666663</v>
      </c>
      <c r="D80" s="1">
        <f>COUNTIFS(Table2[Sub-Sector],Table4[[#This Row],[Sub-Sector]],Table2[1W Return vs Nifty],"&gt;=5")/Table4[[#This Row],[Count]]</f>
        <v>0.33333333333333331</v>
      </c>
      <c r="E80" s="1">
        <f>COUNTIFS(Table2[Sub-Sector],Table4[[#This Row],[Sub-Sector]],Table2[1M Return vs Nifty],"&gt;=5")/Table4[[#This Row],[Count]]</f>
        <v>0.33333333333333331</v>
      </c>
      <c r="F80" s="1">
        <f>COUNTIFS(Table2[Sub-Sector],Table4[[#This Row],[Sub-Sector]],Table2[6M Return vs Nifty],"&gt;=10")/Table4[[#This Row],[Count]]</f>
        <v>0</v>
      </c>
      <c r="G80" s="1">
        <f>COUNTIFS(Table2[Sub-Sector],Table4[[#This Row],[Sub-Sector]],Table2[1Y Return vs Nifty],"&gt;=10")/Table4[[#This Row],[Count]]</f>
        <v>1</v>
      </c>
      <c r="H80" s="1">
        <f>COUNTIFS(Table2[Sub-Sector],Table4[[#This Row],[Sub-Sector]],Table2[RSI Exponential â€“ 14D],"&gt;=50")/Table4[[#This Row],[Count]]</f>
        <v>1</v>
      </c>
      <c r="I80" s="1">
        <f>COUNTIFS(Table2[Sub-Sector],Table4[[#This Row],[Sub-Sector]],Table2[Relative Volume],"&gt;=2")/Table4[[#This Row],[Count]]</f>
        <v>0</v>
      </c>
      <c r="J80" s="1">
        <f>COUNTIFS(Table2[Sub-Sector],Table4[[#This Row],[Sub-Sector]],Table2[% Away From Day Low],"&gt;=0.05")/Table4[[#This Row],[Count]]</f>
        <v>0</v>
      </c>
      <c r="K80" s="1">
        <f>COUNTIFS(Table2[Sub-Sector],Table4[[#This Row],[Sub-Sector]],Table2[% Away From Day High],"&lt;=0.05")/Table4[[#This Row],[Count]]</f>
        <v>1</v>
      </c>
      <c r="L80" s="1">
        <f>COUNTIFS(Table2[Sub-Sector],Table4[[#This Row],[Sub-Sector]],Table2[% Away From Current Week Low],"&gt;=0.05")/Table4[[#This Row],[Count]]</f>
        <v>0.33333333333333331</v>
      </c>
      <c r="M80" s="1">
        <f>COUNTIFS(Table2[Sub-Sector],Table4[[#This Row],[Sub-Sector]],Table2[% Away From Current Week High],"&lt;=0.05")/Table4[[#This Row],[Count]]</f>
        <v>1</v>
      </c>
      <c r="N80" s="1">
        <f>COUNTIFS(Table2[Sub-Sector],Table4[[#This Row],[Sub-Sector]],Table2[% Away From Current Month Low],"&gt;=0.05")/Table4[[#This Row],[Count]]</f>
        <v>1</v>
      </c>
      <c r="O80" s="1">
        <f>COUNTIFS(Table2[Sub-Sector],Table4[[#This Row],[Sub-Sector]],Table2[% Away From Current Month High],"&lt;=0.05")/Table4[[#This Row],[Count]]</f>
        <v>0.66666666666666663</v>
      </c>
      <c r="P80" s="1">
        <f>COUNTIFS(Table2[Sub-Sector],Table4[[#This Row],[Sub-Sector]],Table2[% Away From 52W High],"&lt;=10")/Table4[[#This Row],[Count]]</f>
        <v>0.33333333333333331</v>
      </c>
      <c r="Q80" s="1">
        <f>COUNTIFS(Table2[Sub-Sector],Table4[[#This Row],[Sub-Sector]],Table2[% Away From 52W Low],"&gt;=10")/Table4[[#This Row],[Count]]</f>
        <v>1</v>
      </c>
      <c r="R80" s="1">
        <f>COUNTIFS(Table2[Sub-Sector],Table4[[#This Row],[Sub-Sector]],Table2[% Price above 20 EMA],"&gt;=0")/Table4[[#This Row],[Count]]</f>
        <v>0.66666666666666663</v>
      </c>
      <c r="S80" s="1">
        <f>COUNTIFS(Table2[Sub-Sector],Table4[[#This Row],[Sub-Sector]],Table2[% Price above 50 EMA],"&gt;=0")/Table4[[#This Row],[Count]]</f>
        <v>0.66666666666666663</v>
      </c>
      <c r="T80" s="1">
        <f>COUNTIFS(Table2[Sub-Sector],Table4[[#This Row],[Sub-Sector]],Table2[% Price above 200 EMA],"&gt;=0")/Table4[[#This Row],[Count]]</f>
        <v>1</v>
      </c>
      <c r="U80" s="1">
        <f>COUNTIFS(Table2[Sub-Sector],Table4[[#This Row],[Sub-Sector]],Table2[Rate of Change - Zone],"Positive")/Table4[[#This Row],[Count]]</f>
        <v>1</v>
      </c>
      <c r="V80" s="1">
        <f>COUNTIFS(Table2[Sub-Sector],Table4[[#This Row],[Sub-Sector]],Table2[Sharpe Ratio],"&gt;=0.10")/Table4[[#This Row],[Count]]</f>
        <v>0.33333333333333331</v>
      </c>
    </row>
    <row r="81" spans="1:22" x14ac:dyDescent="0.3">
      <c r="A81" t="s">
        <v>454</v>
      </c>
      <c r="B81">
        <f>COUNTIFS(Table2[Sub-Sector],Table4[[#This Row],[Sub-Sector]])</f>
        <v>3</v>
      </c>
      <c r="C81" s="1">
        <f>COUNTIFS(Table2[Sub-Sector],Table4[[#This Row],[Sub-Sector]],Table2[Uptrend],"Uptrend")/Table4[[#This Row],[Count]]</f>
        <v>0.66666666666666663</v>
      </c>
      <c r="D81" s="1">
        <f>COUNTIFS(Table2[Sub-Sector],Table4[[#This Row],[Sub-Sector]],Table2[1W Return vs Nifty],"&gt;=5")/Table4[[#This Row],[Count]]</f>
        <v>0</v>
      </c>
      <c r="E81" s="1">
        <f>COUNTIFS(Table2[Sub-Sector],Table4[[#This Row],[Sub-Sector]],Table2[1M Return vs Nifty],"&gt;=5")/Table4[[#This Row],[Count]]</f>
        <v>0.33333333333333331</v>
      </c>
      <c r="F81" s="1">
        <f>COUNTIFS(Table2[Sub-Sector],Table4[[#This Row],[Sub-Sector]],Table2[6M Return vs Nifty],"&gt;=10")/Table4[[#This Row],[Count]]</f>
        <v>0.33333333333333331</v>
      </c>
      <c r="G81" s="1">
        <f>COUNTIFS(Table2[Sub-Sector],Table4[[#This Row],[Sub-Sector]],Table2[1Y Return vs Nifty],"&gt;=10")/Table4[[#This Row],[Count]]</f>
        <v>0.66666666666666663</v>
      </c>
      <c r="H81" s="1">
        <f>COUNTIFS(Table2[Sub-Sector],Table4[[#This Row],[Sub-Sector]],Table2[RSI Exponential â€“ 14D],"&gt;=50")/Table4[[#This Row],[Count]]</f>
        <v>0</v>
      </c>
      <c r="I81" s="1">
        <f>COUNTIFS(Table2[Sub-Sector],Table4[[#This Row],[Sub-Sector]],Table2[Relative Volume],"&gt;=2")/Table4[[#This Row],[Count]]</f>
        <v>0</v>
      </c>
      <c r="J81" s="1">
        <f>COUNTIFS(Table2[Sub-Sector],Table4[[#This Row],[Sub-Sector]],Table2[% Away From Day Low],"&gt;=0.05")/Table4[[#This Row],[Count]]</f>
        <v>0</v>
      </c>
      <c r="K81" s="1">
        <f>COUNTIFS(Table2[Sub-Sector],Table4[[#This Row],[Sub-Sector]],Table2[% Away From Day High],"&lt;=0.05")/Table4[[#This Row],[Count]]</f>
        <v>1</v>
      </c>
      <c r="L81" s="1">
        <f>COUNTIFS(Table2[Sub-Sector],Table4[[#This Row],[Sub-Sector]],Table2[% Away From Current Week Low],"&gt;=0.05")/Table4[[#This Row],[Count]]</f>
        <v>0</v>
      </c>
      <c r="M81" s="1">
        <f>COUNTIFS(Table2[Sub-Sector],Table4[[#This Row],[Sub-Sector]],Table2[% Away From Current Week High],"&lt;=0.05")/Table4[[#This Row],[Count]]</f>
        <v>1</v>
      </c>
      <c r="N81" s="1">
        <f>COUNTIFS(Table2[Sub-Sector],Table4[[#This Row],[Sub-Sector]],Table2[% Away From Current Month Low],"&gt;=0.05")/Table4[[#This Row],[Count]]</f>
        <v>1</v>
      </c>
      <c r="O81" s="1">
        <f>COUNTIFS(Table2[Sub-Sector],Table4[[#This Row],[Sub-Sector]],Table2[% Away From Current Month High],"&lt;=0.05")/Table4[[#This Row],[Count]]</f>
        <v>0.66666666666666663</v>
      </c>
      <c r="P81" s="1">
        <f>COUNTIFS(Table2[Sub-Sector],Table4[[#This Row],[Sub-Sector]],Table2[% Away From 52W High],"&lt;=10")/Table4[[#This Row],[Count]]</f>
        <v>0.66666666666666663</v>
      </c>
      <c r="Q81" s="1">
        <f>COUNTIFS(Table2[Sub-Sector],Table4[[#This Row],[Sub-Sector]],Table2[% Away From 52W Low],"&gt;=10")/Table4[[#This Row],[Count]]</f>
        <v>1</v>
      </c>
      <c r="R81" s="1">
        <f>COUNTIFS(Table2[Sub-Sector],Table4[[#This Row],[Sub-Sector]],Table2[% Price above 20 EMA],"&gt;=0")/Table4[[#This Row],[Count]]</f>
        <v>1</v>
      </c>
      <c r="S81" s="1">
        <f>COUNTIFS(Table2[Sub-Sector],Table4[[#This Row],[Sub-Sector]],Table2[% Price above 50 EMA],"&gt;=0")/Table4[[#This Row],[Count]]</f>
        <v>0.66666666666666663</v>
      </c>
      <c r="T81" s="1">
        <f>COUNTIFS(Table2[Sub-Sector],Table4[[#This Row],[Sub-Sector]],Table2[% Price above 200 EMA],"&gt;=0")/Table4[[#This Row],[Count]]</f>
        <v>0.66666666666666663</v>
      </c>
      <c r="U81" s="1">
        <f>COUNTIFS(Table2[Sub-Sector],Table4[[#This Row],[Sub-Sector]],Table2[Rate of Change - Zone],"Positive")/Table4[[#This Row],[Count]]</f>
        <v>1</v>
      </c>
      <c r="V81" s="1">
        <f>COUNTIFS(Table2[Sub-Sector],Table4[[#This Row],[Sub-Sector]],Table2[Sharpe Ratio],"&gt;=0.10")/Table4[[#This Row],[Count]]</f>
        <v>0</v>
      </c>
    </row>
    <row r="82" spans="1:22" x14ac:dyDescent="0.3">
      <c r="A82" t="s">
        <v>68</v>
      </c>
      <c r="B82">
        <f>COUNTIFS(Table2[Sub-Sector],Table4[[#This Row],[Sub-Sector]])</f>
        <v>3</v>
      </c>
      <c r="C82" s="1">
        <f>COUNTIFS(Table2[Sub-Sector],Table4[[#This Row],[Sub-Sector]],Table2[Uptrend],"Uptrend")/Table4[[#This Row],[Count]]</f>
        <v>0.66666666666666663</v>
      </c>
      <c r="D82" s="1">
        <f>COUNTIFS(Table2[Sub-Sector],Table4[[#This Row],[Sub-Sector]],Table2[1W Return vs Nifty],"&gt;=5")/Table4[[#This Row],[Count]]</f>
        <v>0</v>
      </c>
      <c r="E82" s="1">
        <f>COUNTIFS(Table2[Sub-Sector],Table4[[#This Row],[Sub-Sector]],Table2[1M Return vs Nifty],"&gt;=5")/Table4[[#This Row],[Count]]</f>
        <v>0</v>
      </c>
      <c r="F82" s="1">
        <f>COUNTIFS(Table2[Sub-Sector],Table4[[#This Row],[Sub-Sector]],Table2[6M Return vs Nifty],"&gt;=10")/Table4[[#This Row],[Count]]</f>
        <v>0.66666666666666663</v>
      </c>
      <c r="G82" s="1">
        <f>COUNTIFS(Table2[Sub-Sector],Table4[[#This Row],[Sub-Sector]],Table2[1Y Return vs Nifty],"&gt;=10")/Table4[[#This Row],[Count]]</f>
        <v>0.66666666666666663</v>
      </c>
      <c r="H82" s="1">
        <f>COUNTIFS(Table2[Sub-Sector],Table4[[#This Row],[Sub-Sector]],Table2[RSI Exponential â€“ 14D],"&gt;=50")/Table4[[#This Row],[Count]]</f>
        <v>0.66666666666666663</v>
      </c>
      <c r="I82" s="1">
        <f>COUNTIFS(Table2[Sub-Sector],Table4[[#This Row],[Sub-Sector]],Table2[Relative Volume],"&gt;=2")/Table4[[#This Row],[Count]]</f>
        <v>0</v>
      </c>
      <c r="J82" s="1">
        <f>COUNTIFS(Table2[Sub-Sector],Table4[[#This Row],[Sub-Sector]],Table2[% Away From Day Low],"&gt;=0.05")/Table4[[#This Row],[Count]]</f>
        <v>0</v>
      </c>
      <c r="K82" s="1">
        <f>COUNTIFS(Table2[Sub-Sector],Table4[[#This Row],[Sub-Sector]],Table2[% Away From Day High],"&lt;=0.05")/Table4[[#This Row],[Count]]</f>
        <v>0.66666666666666663</v>
      </c>
      <c r="L82" s="1">
        <f>COUNTIFS(Table2[Sub-Sector],Table4[[#This Row],[Sub-Sector]],Table2[% Away From Current Week Low],"&gt;=0.05")/Table4[[#This Row],[Count]]</f>
        <v>0.33333333333333331</v>
      </c>
      <c r="M82" s="1">
        <f>COUNTIFS(Table2[Sub-Sector],Table4[[#This Row],[Sub-Sector]],Table2[% Away From Current Week High],"&lt;=0.05")/Table4[[#This Row],[Count]]</f>
        <v>0.66666666666666663</v>
      </c>
      <c r="N82" s="1">
        <f>COUNTIFS(Table2[Sub-Sector],Table4[[#This Row],[Sub-Sector]],Table2[% Away From Current Month Low],"&gt;=0.05")/Table4[[#This Row],[Count]]</f>
        <v>1</v>
      </c>
      <c r="O82" s="1">
        <f>COUNTIFS(Table2[Sub-Sector],Table4[[#This Row],[Sub-Sector]],Table2[% Away From Current Month High],"&lt;=0.05")/Table4[[#This Row],[Count]]</f>
        <v>0.33333333333333331</v>
      </c>
      <c r="P82" s="1">
        <f>COUNTIFS(Table2[Sub-Sector],Table4[[#This Row],[Sub-Sector]],Table2[% Away From 52W High],"&lt;=10")/Table4[[#This Row],[Count]]</f>
        <v>0.66666666666666663</v>
      </c>
      <c r="Q82" s="1">
        <f>COUNTIFS(Table2[Sub-Sector],Table4[[#This Row],[Sub-Sector]],Table2[% Away From 52W Low],"&gt;=10")/Table4[[#This Row],[Count]]</f>
        <v>1</v>
      </c>
      <c r="R82" s="1">
        <f>COUNTIFS(Table2[Sub-Sector],Table4[[#This Row],[Sub-Sector]],Table2[% Price above 20 EMA],"&gt;=0")/Table4[[#This Row],[Count]]</f>
        <v>0.66666666666666663</v>
      </c>
      <c r="S82" s="1">
        <f>COUNTIFS(Table2[Sub-Sector],Table4[[#This Row],[Sub-Sector]],Table2[% Price above 50 EMA],"&gt;=0")/Table4[[#This Row],[Count]]</f>
        <v>0.66666666666666663</v>
      </c>
      <c r="T82" s="1">
        <f>COUNTIFS(Table2[Sub-Sector],Table4[[#This Row],[Sub-Sector]],Table2[% Price above 200 EMA],"&gt;=0")/Table4[[#This Row],[Count]]</f>
        <v>1</v>
      </c>
      <c r="U82" s="1">
        <f>COUNTIFS(Table2[Sub-Sector],Table4[[#This Row],[Sub-Sector]],Table2[Rate of Change - Zone],"Positive")/Table4[[#This Row],[Count]]</f>
        <v>1</v>
      </c>
      <c r="V82" s="1">
        <f>COUNTIFS(Table2[Sub-Sector],Table4[[#This Row],[Sub-Sector]],Table2[Sharpe Ratio],"&gt;=0.10")/Table4[[#This Row],[Count]]</f>
        <v>0.66666666666666663</v>
      </c>
    </row>
    <row r="83" spans="1:22" x14ac:dyDescent="0.3">
      <c r="A83" t="s">
        <v>945</v>
      </c>
      <c r="B83">
        <f>COUNTIFS(Table2[Sub-Sector],Table4[[#This Row],[Sub-Sector]])</f>
        <v>3</v>
      </c>
      <c r="C83" s="1">
        <f>COUNTIFS(Table2[Sub-Sector],Table4[[#This Row],[Sub-Sector]],Table2[Uptrend],"Uptrend")/Table4[[#This Row],[Count]]</f>
        <v>0.66666666666666663</v>
      </c>
      <c r="D83" s="1">
        <f>COUNTIFS(Table2[Sub-Sector],Table4[[#This Row],[Sub-Sector]],Table2[1W Return vs Nifty],"&gt;=5")/Table4[[#This Row],[Count]]</f>
        <v>0</v>
      </c>
      <c r="E83" s="1">
        <f>COUNTIFS(Table2[Sub-Sector],Table4[[#This Row],[Sub-Sector]],Table2[1M Return vs Nifty],"&gt;=5")/Table4[[#This Row],[Count]]</f>
        <v>0.66666666666666663</v>
      </c>
      <c r="F83" s="1">
        <f>COUNTIFS(Table2[Sub-Sector],Table4[[#This Row],[Sub-Sector]],Table2[6M Return vs Nifty],"&gt;=10")/Table4[[#This Row],[Count]]</f>
        <v>0</v>
      </c>
      <c r="G83" s="1">
        <f>COUNTIFS(Table2[Sub-Sector],Table4[[#This Row],[Sub-Sector]],Table2[1Y Return vs Nifty],"&gt;=10")/Table4[[#This Row],[Count]]</f>
        <v>0.66666666666666663</v>
      </c>
      <c r="H83" s="1">
        <f>COUNTIFS(Table2[Sub-Sector],Table4[[#This Row],[Sub-Sector]],Table2[RSI Exponential â€“ 14D],"&gt;=50")/Table4[[#This Row],[Count]]</f>
        <v>0</v>
      </c>
      <c r="I83" s="1">
        <f>COUNTIFS(Table2[Sub-Sector],Table4[[#This Row],[Sub-Sector]],Table2[Relative Volume],"&gt;=2")/Table4[[#This Row],[Count]]</f>
        <v>0</v>
      </c>
      <c r="J83" s="1">
        <f>COUNTIFS(Table2[Sub-Sector],Table4[[#This Row],[Sub-Sector]],Table2[% Away From Day Low],"&gt;=0.05")/Table4[[#This Row],[Count]]</f>
        <v>0</v>
      </c>
      <c r="K83" s="1">
        <f>COUNTIFS(Table2[Sub-Sector],Table4[[#This Row],[Sub-Sector]],Table2[% Away From Day High],"&lt;=0.05")/Table4[[#This Row],[Count]]</f>
        <v>1</v>
      </c>
      <c r="L83" s="1">
        <f>COUNTIFS(Table2[Sub-Sector],Table4[[#This Row],[Sub-Sector]],Table2[% Away From Current Week Low],"&gt;=0.05")/Table4[[#This Row],[Count]]</f>
        <v>0.33333333333333331</v>
      </c>
      <c r="M83" s="1">
        <f>COUNTIFS(Table2[Sub-Sector],Table4[[#This Row],[Sub-Sector]],Table2[% Away From Current Week High],"&lt;=0.05")/Table4[[#This Row],[Count]]</f>
        <v>1</v>
      </c>
      <c r="N83" s="1">
        <f>COUNTIFS(Table2[Sub-Sector],Table4[[#This Row],[Sub-Sector]],Table2[% Away From Current Month Low],"&gt;=0.05")/Table4[[#This Row],[Count]]</f>
        <v>1</v>
      </c>
      <c r="O83" s="1">
        <f>COUNTIFS(Table2[Sub-Sector],Table4[[#This Row],[Sub-Sector]],Table2[% Away From Current Month High],"&lt;=0.05")/Table4[[#This Row],[Count]]</f>
        <v>0.33333333333333331</v>
      </c>
      <c r="P83" s="1">
        <f>COUNTIFS(Table2[Sub-Sector],Table4[[#This Row],[Sub-Sector]],Table2[% Away From 52W High],"&lt;=10")/Table4[[#This Row],[Count]]</f>
        <v>0.33333333333333331</v>
      </c>
      <c r="Q83" s="1">
        <f>COUNTIFS(Table2[Sub-Sector],Table4[[#This Row],[Sub-Sector]],Table2[% Away From 52W Low],"&gt;=10")/Table4[[#This Row],[Count]]</f>
        <v>1</v>
      </c>
      <c r="R83" s="1">
        <f>COUNTIFS(Table2[Sub-Sector],Table4[[#This Row],[Sub-Sector]],Table2[% Price above 20 EMA],"&gt;=0")/Table4[[#This Row],[Count]]</f>
        <v>1</v>
      </c>
      <c r="S83" s="1">
        <f>COUNTIFS(Table2[Sub-Sector],Table4[[#This Row],[Sub-Sector]],Table2[% Price above 50 EMA],"&gt;=0")/Table4[[#This Row],[Count]]</f>
        <v>1</v>
      </c>
      <c r="T83" s="1">
        <f>COUNTIFS(Table2[Sub-Sector],Table4[[#This Row],[Sub-Sector]],Table2[% Price above 200 EMA],"&gt;=0")/Table4[[#This Row],[Count]]</f>
        <v>1</v>
      </c>
      <c r="U83" s="1">
        <f>COUNTIFS(Table2[Sub-Sector],Table4[[#This Row],[Sub-Sector]],Table2[Rate of Change - Zone],"Positive")/Table4[[#This Row],[Count]]</f>
        <v>1</v>
      </c>
      <c r="V83" s="1">
        <f>COUNTIFS(Table2[Sub-Sector],Table4[[#This Row],[Sub-Sector]],Table2[Sharpe Ratio],"&gt;=0.10")/Table4[[#This Row],[Count]]</f>
        <v>0.66666666666666663</v>
      </c>
    </row>
    <row r="84" spans="1:22" x14ac:dyDescent="0.3">
      <c r="A84" t="s">
        <v>1157</v>
      </c>
      <c r="B84">
        <f>COUNTIFS(Table2[Sub-Sector],Table4[[#This Row],[Sub-Sector]])</f>
        <v>3</v>
      </c>
      <c r="C84" s="1">
        <f>COUNTIFS(Table2[Sub-Sector],Table4[[#This Row],[Sub-Sector]],Table2[Uptrend],"Uptrend")/Table4[[#This Row],[Count]]</f>
        <v>0.66666666666666663</v>
      </c>
      <c r="D84" s="1">
        <f>COUNTIFS(Table2[Sub-Sector],Table4[[#This Row],[Sub-Sector]],Table2[1W Return vs Nifty],"&gt;=5")/Table4[[#This Row],[Count]]</f>
        <v>0</v>
      </c>
      <c r="E84" s="1">
        <f>COUNTIFS(Table2[Sub-Sector],Table4[[#This Row],[Sub-Sector]],Table2[1M Return vs Nifty],"&gt;=5")/Table4[[#This Row],[Count]]</f>
        <v>0.33333333333333331</v>
      </c>
      <c r="F84" s="1">
        <f>COUNTIFS(Table2[Sub-Sector],Table4[[#This Row],[Sub-Sector]],Table2[6M Return vs Nifty],"&gt;=10")/Table4[[#This Row],[Count]]</f>
        <v>0.66666666666666663</v>
      </c>
      <c r="G84" s="1">
        <f>COUNTIFS(Table2[Sub-Sector],Table4[[#This Row],[Sub-Sector]],Table2[1Y Return vs Nifty],"&gt;=10")/Table4[[#This Row],[Count]]</f>
        <v>0.66666666666666663</v>
      </c>
      <c r="H84" s="1">
        <f>COUNTIFS(Table2[Sub-Sector],Table4[[#This Row],[Sub-Sector]],Table2[RSI Exponential â€“ 14D],"&gt;=50")/Table4[[#This Row],[Count]]</f>
        <v>0.66666666666666663</v>
      </c>
      <c r="I84" s="1">
        <f>COUNTIFS(Table2[Sub-Sector],Table4[[#This Row],[Sub-Sector]],Table2[Relative Volume],"&gt;=2")/Table4[[#This Row],[Count]]</f>
        <v>0</v>
      </c>
      <c r="J84" s="1">
        <f>COUNTIFS(Table2[Sub-Sector],Table4[[#This Row],[Sub-Sector]],Table2[% Away From Day Low],"&gt;=0.05")/Table4[[#This Row],[Count]]</f>
        <v>0</v>
      </c>
      <c r="K84" s="1">
        <f>COUNTIFS(Table2[Sub-Sector],Table4[[#This Row],[Sub-Sector]],Table2[% Away From Day High],"&lt;=0.05")/Table4[[#This Row],[Count]]</f>
        <v>1</v>
      </c>
      <c r="L84" s="1">
        <f>COUNTIFS(Table2[Sub-Sector],Table4[[#This Row],[Sub-Sector]],Table2[% Away From Current Week Low],"&gt;=0.05")/Table4[[#This Row],[Count]]</f>
        <v>0</v>
      </c>
      <c r="M84" s="1">
        <f>COUNTIFS(Table2[Sub-Sector],Table4[[#This Row],[Sub-Sector]],Table2[% Away From Current Week High],"&lt;=0.05")/Table4[[#This Row],[Count]]</f>
        <v>0.66666666666666663</v>
      </c>
      <c r="N84" s="1">
        <f>COUNTIFS(Table2[Sub-Sector],Table4[[#This Row],[Sub-Sector]],Table2[% Away From Current Month Low],"&gt;=0.05")/Table4[[#This Row],[Count]]</f>
        <v>1</v>
      </c>
      <c r="O84" s="1">
        <f>COUNTIFS(Table2[Sub-Sector],Table4[[#This Row],[Sub-Sector]],Table2[% Away From Current Month High],"&lt;=0.05")/Table4[[#This Row],[Count]]</f>
        <v>0</v>
      </c>
      <c r="P84" s="1">
        <f>COUNTIFS(Table2[Sub-Sector],Table4[[#This Row],[Sub-Sector]],Table2[% Away From 52W High],"&lt;=10")/Table4[[#This Row],[Count]]</f>
        <v>0.33333333333333331</v>
      </c>
      <c r="Q84" s="1">
        <f>COUNTIFS(Table2[Sub-Sector],Table4[[#This Row],[Sub-Sector]],Table2[% Away From 52W Low],"&gt;=10")/Table4[[#This Row],[Count]]</f>
        <v>1</v>
      </c>
      <c r="R84" s="1">
        <f>COUNTIFS(Table2[Sub-Sector],Table4[[#This Row],[Sub-Sector]],Table2[% Price above 20 EMA],"&gt;=0")/Table4[[#This Row],[Count]]</f>
        <v>0.66666666666666663</v>
      </c>
      <c r="S84" s="1">
        <f>COUNTIFS(Table2[Sub-Sector],Table4[[#This Row],[Sub-Sector]],Table2[% Price above 50 EMA],"&gt;=0")/Table4[[#This Row],[Count]]</f>
        <v>0.66666666666666663</v>
      </c>
      <c r="T84" s="1">
        <f>COUNTIFS(Table2[Sub-Sector],Table4[[#This Row],[Sub-Sector]],Table2[% Price above 200 EMA],"&gt;=0")/Table4[[#This Row],[Count]]</f>
        <v>0.66666666666666663</v>
      </c>
      <c r="U84" s="1">
        <f>COUNTIFS(Table2[Sub-Sector],Table4[[#This Row],[Sub-Sector]],Table2[Rate of Change - Zone],"Positive")/Table4[[#This Row],[Count]]</f>
        <v>1</v>
      </c>
      <c r="V84" s="1">
        <f>COUNTIFS(Table2[Sub-Sector],Table4[[#This Row],[Sub-Sector]],Table2[Sharpe Ratio],"&gt;=0.10")/Table4[[#This Row],[Count]]</f>
        <v>0.33333333333333331</v>
      </c>
    </row>
    <row r="85" spans="1:22" x14ac:dyDescent="0.3">
      <c r="A85" t="s">
        <v>98</v>
      </c>
      <c r="B85">
        <f>COUNTIFS(Table2[Sub-Sector],Table4[[#This Row],[Sub-Sector]])</f>
        <v>3</v>
      </c>
      <c r="C85" s="1">
        <f>COUNTIFS(Table2[Sub-Sector],Table4[[#This Row],[Sub-Sector]],Table2[Uptrend],"Uptrend")/Table4[[#This Row],[Count]]</f>
        <v>1</v>
      </c>
      <c r="D85" s="1">
        <f>COUNTIFS(Table2[Sub-Sector],Table4[[#This Row],[Sub-Sector]],Table2[1W Return vs Nifty],"&gt;=5")/Table4[[#This Row],[Count]]</f>
        <v>0</v>
      </c>
      <c r="E85" s="1">
        <f>COUNTIFS(Table2[Sub-Sector],Table4[[#This Row],[Sub-Sector]],Table2[1M Return vs Nifty],"&gt;=5")/Table4[[#This Row],[Count]]</f>
        <v>0</v>
      </c>
      <c r="F85" s="1">
        <f>COUNTIFS(Table2[Sub-Sector],Table4[[#This Row],[Sub-Sector]],Table2[6M Return vs Nifty],"&gt;=10")/Table4[[#This Row],[Count]]</f>
        <v>1</v>
      </c>
      <c r="G85" s="1">
        <f>COUNTIFS(Table2[Sub-Sector],Table4[[#This Row],[Sub-Sector]],Table2[1Y Return vs Nifty],"&gt;=10")/Table4[[#This Row],[Count]]</f>
        <v>1</v>
      </c>
      <c r="H85" s="1">
        <f>COUNTIFS(Table2[Sub-Sector],Table4[[#This Row],[Sub-Sector]],Table2[RSI Exponential â€“ 14D],"&gt;=50")/Table4[[#This Row],[Count]]</f>
        <v>1</v>
      </c>
      <c r="I85" s="1">
        <f>COUNTIFS(Table2[Sub-Sector],Table4[[#This Row],[Sub-Sector]],Table2[Relative Volume],"&gt;=2")/Table4[[#This Row],[Count]]</f>
        <v>0</v>
      </c>
      <c r="J85" s="1">
        <f>COUNTIFS(Table2[Sub-Sector],Table4[[#This Row],[Sub-Sector]],Table2[% Away From Day Low],"&gt;=0.05")/Table4[[#This Row],[Count]]</f>
        <v>0</v>
      </c>
      <c r="K85" s="1">
        <f>COUNTIFS(Table2[Sub-Sector],Table4[[#This Row],[Sub-Sector]],Table2[% Away From Day High],"&lt;=0.05")/Table4[[#This Row],[Count]]</f>
        <v>1</v>
      </c>
      <c r="L85" s="1">
        <f>COUNTIFS(Table2[Sub-Sector],Table4[[#This Row],[Sub-Sector]],Table2[% Away From Current Week Low],"&gt;=0.05")/Table4[[#This Row],[Count]]</f>
        <v>0</v>
      </c>
      <c r="M85" s="1">
        <f>COUNTIFS(Table2[Sub-Sector],Table4[[#This Row],[Sub-Sector]],Table2[% Away From Current Week High],"&lt;=0.05")/Table4[[#This Row],[Count]]</f>
        <v>1</v>
      </c>
      <c r="N85" s="1">
        <f>COUNTIFS(Table2[Sub-Sector],Table4[[#This Row],[Sub-Sector]],Table2[% Away From Current Month Low],"&gt;=0.05")/Table4[[#This Row],[Count]]</f>
        <v>1</v>
      </c>
      <c r="O85" s="1">
        <f>COUNTIFS(Table2[Sub-Sector],Table4[[#This Row],[Sub-Sector]],Table2[% Away From Current Month High],"&lt;=0.05")/Table4[[#This Row],[Count]]</f>
        <v>0</v>
      </c>
      <c r="P85" s="1">
        <f>COUNTIFS(Table2[Sub-Sector],Table4[[#This Row],[Sub-Sector]],Table2[% Away From 52W High],"&lt;=10")/Table4[[#This Row],[Count]]</f>
        <v>1</v>
      </c>
      <c r="Q85" s="1">
        <f>COUNTIFS(Table2[Sub-Sector],Table4[[#This Row],[Sub-Sector]],Table2[% Away From 52W Low],"&gt;=10")/Table4[[#This Row],[Count]]</f>
        <v>1</v>
      </c>
      <c r="R85" s="1">
        <f>COUNTIFS(Table2[Sub-Sector],Table4[[#This Row],[Sub-Sector]],Table2[% Price above 20 EMA],"&gt;=0")/Table4[[#This Row],[Count]]</f>
        <v>0.33333333333333331</v>
      </c>
      <c r="S85" s="1">
        <f>COUNTIFS(Table2[Sub-Sector],Table4[[#This Row],[Sub-Sector]],Table2[% Price above 50 EMA],"&gt;=0")/Table4[[#This Row],[Count]]</f>
        <v>0.66666666666666663</v>
      </c>
      <c r="T85" s="1">
        <f>COUNTIFS(Table2[Sub-Sector],Table4[[#This Row],[Sub-Sector]],Table2[% Price above 200 EMA],"&gt;=0")/Table4[[#This Row],[Count]]</f>
        <v>1</v>
      </c>
      <c r="U85" s="1">
        <f>COUNTIFS(Table2[Sub-Sector],Table4[[#This Row],[Sub-Sector]],Table2[Rate of Change - Zone],"Positive")/Table4[[#This Row],[Count]]</f>
        <v>0.66666666666666663</v>
      </c>
      <c r="V85" s="1">
        <f>COUNTIFS(Table2[Sub-Sector],Table4[[#This Row],[Sub-Sector]],Table2[Sharpe Ratio],"&gt;=0.10")/Table4[[#This Row],[Count]]</f>
        <v>1</v>
      </c>
    </row>
    <row r="86" spans="1:22" x14ac:dyDescent="0.3">
      <c r="A86" t="s">
        <v>630</v>
      </c>
      <c r="B86">
        <f>COUNTIFS(Table2[Sub-Sector],Table4[[#This Row],[Sub-Sector]])</f>
        <v>3</v>
      </c>
      <c r="C86" s="1">
        <f>COUNTIFS(Table2[Sub-Sector],Table4[[#This Row],[Sub-Sector]],Table2[Uptrend],"Uptrend")/Table4[[#This Row],[Count]]</f>
        <v>0.33333333333333331</v>
      </c>
      <c r="D86" s="1">
        <f>COUNTIFS(Table2[Sub-Sector],Table4[[#This Row],[Sub-Sector]],Table2[1W Return vs Nifty],"&gt;=5")/Table4[[#This Row],[Count]]</f>
        <v>0</v>
      </c>
      <c r="E86" s="1">
        <f>COUNTIFS(Table2[Sub-Sector],Table4[[#This Row],[Sub-Sector]],Table2[1M Return vs Nifty],"&gt;=5")/Table4[[#This Row],[Count]]</f>
        <v>0.33333333333333331</v>
      </c>
      <c r="F86" s="1">
        <f>COUNTIFS(Table2[Sub-Sector],Table4[[#This Row],[Sub-Sector]],Table2[6M Return vs Nifty],"&gt;=10")/Table4[[#This Row],[Count]]</f>
        <v>0</v>
      </c>
      <c r="G86" s="1">
        <f>COUNTIFS(Table2[Sub-Sector],Table4[[#This Row],[Sub-Sector]],Table2[1Y Return vs Nifty],"&gt;=10")/Table4[[#This Row],[Count]]</f>
        <v>0.33333333333333331</v>
      </c>
      <c r="H86" s="1">
        <f>COUNTIFS(Table2[Sub-Sector],Table4[[#This Row],[Sub-Sector]],Table2[RSI Exponential â€“ 14D],"&gt;=50")/Table4[[#This Row],[Count]]</f>
        <v>1</v>
      </c>
      <c r="I86" s="1">
        <f>COUNTIFS(Table2[Sub-Sector],Table4[[#This Row],[Sub-Sector]],Table2[Relative Volume],"&gt;=2")/Table4[[#This Row],[Count]]</f>
        <v>0</v>
      </c>
      <c r="J86" s="1">
        <f>COUNTIFS(Table2[Sub-Sector],Table4[[#This Row],[Sub-Sector]],Table2[% Away From Day Low],"&gt;=0.05")/Table4[[#This Row],[Count]]</f>
        <v>0</v>
      </c>
      <c r="K86" s="1">
        <f>COUNTIFS(Table2[Sub-Sector],Table4[[#This Row],[Sub-Sector]],Table2[% Away From Day High],"&lt;=0.05")/Table4[[#This Row],[Count]]</f>
        <v>1</v>
      </c>
      <c r="L86" s="1">
        <f>COUNTIFS(Table2[Sub-Sector],Table4[[#This Row],[Sub-Sector]],Table2[% Away From Current Week Low],"&gt;=0.05")/Table4[[#This Row],[Count]]</f>
        <v>0</v>
      </c>
      <c r="M86" s="1">
        <f>COUNTIFS(Table2[Sub-Sector],Table4[[#This Row],[Sub-Sector]],Table2[% Away From Current Week High],"&lt;=0.05")/Table4[[#This Row],[Count]]</f>
        <v>1</v>
      </c>
      <c r="N86" s="1">
        <f>COUNTIFS(Table2[Sub-Sector],Table4[[#This Row],[Sub-Sector]],Table2[% Away From Current Month Low],"&gt;=0.05")/Table4[[#This Row],[Count]]</f>
        <v>1</v>
      </c>
      <c r="O86" s="1">
        <f>COUNTIFS(Table2[Sub-Sector],Table4[[#This Row],[Sub-Sector]],Table2[% Away From Current Month High],"&lt;=0.05")/Table4[[#This Row],[Count]]</f>
        <v>0</v>
      </c>
      <c r="P86" s="1">
        <f>COUNTIFS(Table2[Sub-Sector],Table4[[#This Row],[Sub-Sector]],Table2[% Away From 52W High],"&lt;=10")/Table4[[#This Row],[Count]]</f>
        <v>0.33333333333333331</v>
      </c>
      <c r="Q86" s="1">
        <f>COUNTIFS(Table2[Sub-Sector],Table4[[#This Row],[Sub-Sector]],Table2[% Away From 52W Low],"&gt;=10")/Table4[[#This Row],[Count]]</f>
        <v>1</v>
      </c>
      <c r="R86" s="1">
        <f>COUNTIFS(Table2[Sub-Sector],Table4[[#This Row],[Sub-Sector]],Table2[% Price above 20 EMA],"&gt;=0")/Table4[[#This Row],[Count]]</f>
        <v>0.33333333333333331</v>
      </c>
      <c r="S86" s="1">
        <f>COUNTIFS(Table2[Sub-Sector],Table4[[#This Row],[Sub-Sector]],Table2[% Price above 50 EMA],"&gt;=0")/Table4[[#This Row],[Count]]</f>
        <v>0.33333333333333331</v>
      </c>
      <c r="T86" s="1">
        <f>COUNTIFS(Table2[Sub-Sector],Table4[[#This Row],[Sub-Sector]],Table2[% Price above 200 EMA],"&gt;=0")/Table4[[#This Row],[Count]]</f>
        <v>0.33333333333333331</v>
      </c>
      <c r="U86" s="1">
        <f>COUNTIFS(Table2[Sub-Sector],Table4[[#This Row],[Sub-Sector]],Table2[Rate of Change - Zone],"Positive")/Table4[[#This Row],[Count]]</f>
        <v>0.33333333333333331</v>
      </c>
      <c r="V86" s="1">
        <f>COUNTIFS(Table2[Sub-Sector],Table4[[#This Row],[Sub-Sector]],Table2[Sharpe Ratio],"&gt;=0.10")/Table4[[#This Row],[Count]]</f>
        <v>0</v>
      </c>
    </row>
    <row r="87" spans="1:22" x14ac:dyDescent="0.3">
      <c r="A87" t="s">
        <v>809</v>
      </c>
      <c r="B87">
        <f>COUNTIFS(Table2[Sub-Sector],Table4[[#This Row],[Sub-Sector]])</f>
        <v>2</v>
      </c>
      <c r="C87" s="1">
        <f>COUNTIFS(Table2[Sub-Sector],Table4[[#This Row],[Sub-Sector]],Table2[Uptrend],"Uptrend")/Table4[[#This Row],[Count]]</f>
        <v>1</v>
      </c>
      <c r="D87" s="1">
        <f>COUNTIFS(Table2[Sub-Sector],Table4[[#This Row],[Sub-Sector]],Table2[1W Return vs Nifty],"&gt;=5")/Table4[[#This Row],[Count]]</f>
        <v>0</v>
      </c>
      <c r="E87" s="1">
        <f>COUNTIFS(Table2[Sub-Sector],Table4[[#This Row],[Sub-Sector]],Table2[1M Return vs Nifty],"&gt;=5")/Table4[[#This Row],[Count]]</f>
        <v>0</v>
      </c>
      <c r="F87" s="1">
        <f>COUNTIFS(Table2[Sub-Sector],Table4[[#This Row],[Sub-Sector]],Table2[6M Return vs Nifty],"&gt;=10")/Table4[[#This Row],[Count]]</f>
        <v>1</v>
      </c>
      <c r="G87" s="1">
        <f>COUNTIFS(Table2[Sub-Sector],Table4[[#This Row],[Sub-Sector]],Table2[1Y Return vs Nifty],"&gt;=10")/Table4[[#This Row],[Count]]</f>
        <v>1</v>
      </c>
      <c r="H87" s="1">
        <f>COUNTIFS(Table2[Sub-Sector],Table4[[#This Row],[Sub-Sector]],Table2[RSI Exponential â€“ 14D],"&gt;=50")/Table4[[#This Row],[Count]]</f>
        <v>0.5</v>
      </c>
      <c r="I87" s="1">
        <f>COUNTIFS(Table2[Sub-Sector],Table4[[#This Row],[Sub-Sector]],Table2[Relative Volume],"&gt;=2")/Table4[[#This Row],[Count]]</f>
        <v>0</v>
      </c>
      <c r="J87" s="1">
        <f>COUNTIFS(Table2[Sub-Sector],Table4[[#This Row],[Sub-Sector]],Table2[% Away From Day Low],"&gt;=0.05")/Table4[[#This Row],[Count]]</f>
        <v>0</v>
      </c>
      <c r="K87" s="1">
        <f>COUNTIFS(Table2[Sub-Sector],Table4[[#This Row],[Sub-Sector]],Table2[% Away From Day High],"&lt;=0.05")/Table4[[#This Row],[Count]]</f>
        <v>1</v>
      </c>
      <c r="L87" s="1">
        <f>COUNTIFS(Table2[Sub-Sector],Table4[[#This Row],[Sub-Sector]],Table2[% Away From Current Week Low],"&gt;=0.05")/Table4[[#This Row],[Count]]</f>
        <v>0</v>
      </c>
      <c r="M87" s="1">
        <f>COUNTIFS(Table2[Sub-Sector],Table4[[#This Row],[Sub-Sector]],Table2[% Away From Current Week High],"&lt;=0.05")/Table4[[#This Row],[Count]]</f>
        <v>1</v>
      </c>
      <c r="N87" s="1">
        <f>COUNTIFS(Table2[Sub-Sector],Table4[[#This Row],[Sub-Sector]],Table2[% Away From Current Month Low],"&gt;=0.05")/Table4[[#This Row],[Count]]</f>
        <v>1</v>
      </c>
      <c r="O87" s="1">
        <f>COUNTIFS(Table2[Sub-Sector],Table4[[#This Row],[Sub-Sector]],Table2[% Away From Current Month High],"&lt;=0.05")/Table4[[#This Row],[Count]]</f>
        <v>1</v>
      </c>
      <c r="P87" s="1">
        <f>COUNTIFS(Table2[Sub-Sector],Table4[[#This Row],[Sub-Sector]],Table2[% Away From 52W High],"&lt;=10")/Table4[[#This Row],[Count]]</f>
        <v>0.5</v>
      </c>
      <c r="Q87" s="1">
        <f>COUNTIFS(Table2[Sub-Sector],Table4[[#This Row],[Sub-Sector]],Table2[% Away From 52W Low],"&gt;=10")/Table4[[#This Row],[Count]]</f>
        <v>1</v>
      </c>
      <c r="R87" s="1">
        <f>COUNTIFS(Table2[Sub-Sector],Table4[[#This Row],[Sub-Sector]],Table2[% Price above 20 EMA],"&gt;=0")/Table4[[#This Row],[Count]]</f>
        <v>1</v>
      </c>
      <c r="S87" s="1">
        <f>COUNTIFS(Table2[Sub-Sector],Table4[[#This Row],[Sub-Sector]],Table2[% Price above 50 EMA],"&gt;=0")/Table4[[#This Row],[Count]]</f>
        <v>1</v>
      </c>
      <c r="T87" s="1">
        <f>COUNTIFS(Table2[Sub-Sector],Table4[[#This Row],[Sub-Sector]],Table2[% Price above 200 EMA],"&gt;=0")/Table4[[#This Row],[Count]]</f>
        <v>1</v>
      </c>
      <c r="U87" s="1">
        <f>COUNTIFS(Table2[Sub-Sector],Table4[[#This Row],[Sub-Sector]],Table2[Rate of Change - Zone],"Positive")/Table4[[#This Row],[Count]]</f>
        <v>1</v>
      </c>
      <c r="V87" s="1">
        <f>COUNTIFS(Table2[Sub-Sector],Table4[[#This Row],[Sub-Sector]],Table2[Sharpe Ratio],"&gt;=0.10")/Table4[[#This Row],[Count]]</f>
        <v>0.5</v>
      </c>
    </row>
    <row r="88" spans="1:22" x14ac:dyDescent="0.3">
      <c r="A88" t="s">
        <v>475</v>
      </c>
      <c r="B88">
        <f>COUNTIFS(Table2[Sub-Sector],Table4[[#This Row],[Sub-Sector]])</f>
        <v>2</v>
      </c>
      <c r="C88" s="1">
        <f>COUNTIFS(Table2[Sub-Sector],Table4[[#This Row],[Sub-Sector]],Table2[Uptrend],"Uptrend")/Table4[[#This Row],[Count]]</f>
        <v>1</v>
      </c>
      <c r="D88" s="1">
        <f>COUNTIFS(Table2[Sub-Sector],Table4[[#This Row],[Sub-Sector]],Table2[1W Return vs Nifty],"&gt;=5")/Table4[[#This Row],[Count]]</f>
        <v>0.5</v>
      </c>
      <c r="E88" s="1">
        <f>COUNTIFS(Table2[Sub-Sector],Table4[[#This Row],[Sub-Sector]],Table2[1M Return vs Nifty],"&gt;=5")/Table4[[#This Row],[Count]]</f>
        <v>1</v>
      </c>
      <c r="F88" s="1">
        <f>COUNTIFS(Table2[Sub-Sector],Table4[[#This Row],[Sub-Sector]],Table2[6M Return vs Nifty],"&gt;=10")/Table4[[#This Row],[Count]]</f>
        <v>0.5</v>
      </c>
      <c r="G88" s="1">
        <f>COUNTIFS(Table2[Sub-Sector],Table4[[#This Row],[Sub-Sector]],Table2[1Y Return vs Nifty],"&gt;=10")/Table4[[#This Row],[Count]]</f>
        <v>1</v>
      </c>
      <c r="H88" s="1">
        <f>COUNTIFS(Table2[Sub-Sector],Table4[[#This Row],[Sub-Sector]],Table2[RSI Exponential â€“ 14D],"&gt;=50")/Table4[[#This Row],[Count]]</f>
        <v>0.5</v>
      </c>
      <c r="I88" s="1">
        <f>COUNTIFS(Table2[Sub-Sector],Table4[[#This Row],[Sub-Sector]],Table2[Relative Volume],"&gt;=2")/Table4[[#This Row],[Count]]</f>
        <v>0</v>
      </c>
      <c r="J88" s="1">
        <f>COUNTIFS(Table2[Sub-Sector],Table4[[#This Row],[Sub-Sector]],Table2[% Away From Day Low],"&gt;=0.05")/Table4[[#This Row],[Count]]</f>
        <v>0</v>
      </c>
      <c r="K88" s="1">
        <f>COUNTIFS(Table2[Sub-Sector],Table4[[#This Row],[Sub-Sector]],Table2[% Away From Day High],"&lt;=0.05")/Table4[[#This Row],[Count]]</f>
        <v>1</v>
      </c>
      <c r="L88" s="1">
        <f>COUNTIFS(Table2[Sub-Sector],Table4[[#This Row],[Sub-Sector]],Table2[% Away From Current Week Low],"&gt;=0.05")/Table4[[#This Row],[Count]]</f>
        <v>0</v>
      </c>
      <c r="M88" s="1">
        <f>COUNTIFS(Table2[Sub-Sector],Table4[[#This Row],[Sub-Sector]],Table2[% Away From Current Week High],"&lt;=0.05")/Table4[[#This Row],[Count]]</f>
        <v>1</v>
      </c>
      <c r="N88" s="1">
        <f>COUNTIFS(Table2[Sub-Sector],Table4[[#This Row],[Sub-Sector]],Table2[% Away From Current Month Low],"&gt;=0.05")/Table4[[#This Row],[Count]]</f>
        <v>1</v>
      </c>
      <c r="O88" s="1">
        <f>COUNTIFS(Table2[Sub-Sector],Table4[[#This Row],[Sub-Sector]],Table2[% Away From Current Month High],"&lt;=0.05")/Table4[[#This Row],[Count]]</f>
        <v>0.5</v>
      </c>
      <c r="P88" s="1">
        <f>COUNTIFS(Table2[Sub-Sector],Table4[[#This Row],[Sub-Sector]],Table2[% Away From 52W High],"&lt;=10")/Table4[[#This Row],[Count]]</f>
        <v>1</v>
      </c>
      <c r="Q88" s="1">
        <f>COUNTIFS(Table2[Sub-Sector],Table4[[#This Row],[Sub-Sector]],Table2[% Away From 52W Low],"&gt;=10")/Table4[[#This Row],[Count]]</f>
        <v>1</v>
      </c>
      <c r="R88" s="1">
        <f>COUNTIFS(Table2[Sub-Sector],Table4[[#This Row],[Sub-Sector]],Table2[% Price above 20 EMA],"&gt;=0")/Table4[[#This Row],[Count]]</f>
        <v>1</v>
      </c>
      <c r="S88" s="1">
        <f>COUNTIFS(Table2[Sub-Sector],Table4[[#This Row],[Sub-Sector]],Table2[% Price above 50 EMA],"&gt;=0")/Table4[[#This Row],[Count]]</f>
        <v>1</v>
      </c>
      <c r="T88" s="1">
        <f>COUNTIFS(Table2[Sub-Sector],Table4[[#This Row],[Sub-Sector]],Table2[% Price above 200 EMA],"&gt;=0")/Table4[[#This Row],[Count]]</f>
        <v>1</v>
      </c>
      <c r="U88" s="1">
        <f>COUNTIFS(Table2[Sub-Sector],Table4[[#This Row],[Sub-Sector]],Table2[Rate of Change - Zone],"Positive")/Table4[[#This Row],[Count]]</f>
        <v>1</v>
      </c>
      <c r="V88" s="1">
        <f>COUNTIFS(Table2[Sub-Sector],Table4[[#This Row],[Sub-Sector]],Table2[Sharpe Ratio],"&gt;=0.10")/Table4[[#This Row],[Count]]</f>
        <v>0.5</v>
      </c>
    </row>
    <row r="89" spans="1:22" x14ac:dyDescent="0.3">
      <c r="A89" t="s">
        <v>168</v>
      </c>
      <c r="B89">
        <f>COUNTIFS(Table2[Sub-Sector],Table4[[#This Row],[Sub-Sector]])</f>
        <v>2</v>
      </c>
      <c r="C89" s="1">
        <f>COUNTIFS(Table2[Sub-Sector],Table4[[#This Row],[Sub-Sector]],Table2[Uptrend],"Uptrend")/Table4[[#This Row],[Count]]</f>
        <v>1</v>
      </c>
      <c r="D89" s="1">
        <f>COUNTIFS(Table2[Sub-Sector],Table4[[#This Row],[Sub-Sector]],Table2[1W Return vs Nifty],"&gt;=5")/Table4[[#This Row],[Count]]</f>
        <v>0</v>
      </c>
      <c r="E89" s="1">
        <f>COUNTIFS(Table2[Sub-Sector],Table4[[#This Row],[Sub-Sector]],Table2[1M Return vs Nifty],"&gt;=5")/Table4[[#This Row],[Count]]</f>
        <v>0</v>
      </c>
      <c r="F89" s="1">
        <f>COUNTIFS(Table2[Sub-Sector],Table4[[#This Row],[Sub-Sector]],Table2[6M Return vs Nifty],"&gt;=10")/Table4[[#This Row],[Count]]</f>
        <v>0.5</v>
      </c>
      <c r="G89" s="1">
        <f>COUNTIFS(Table2[Sub-Sector],Table4[[#This Row],[Sub-Sector]],Table2[1Y Return vs Nifty],"&gt;=10")/Table4[[#This Row],[Count]]</f>
        <v>1</v>
      </c>
      <c r="H89" s="1">
        <f>COUNTIFS(Table2[Sub-Sector],Table4[[#This Row],[Sub-Sector]],Table2[RSI Exponential â€“ 14D],"&gt;=50")/Table4[[#This Row],[Count]]</f>
        <v>1</v>
      </c>
      <c r="I89" s="1">
        <f>COUNTIFS(Table2[Sub-Sector],Table4[[#This Row],[Sub-Sector]],Table2[Relative Volume],"&gt;=2")/Table4[[#This Row],[Count]]</f>
        <v>0</v>
      </c>
      <c r="J89" s="1">
        <f>COUNTIFS(Table2[Sub-Sector],Table4[[#This Row],[Sub-Sector]],Table2[% Away From Day Low],"&gt;=0.05")/Table4[[#This Row],[Count]]</f>
        <v>0</v>
      </c>
      <c r="K89" s="1">
        <f>COUNTIFS(Table2[Sub-Sector],Table4[[#This Row],[Sub-Sector]],Table2[% Away From Day High],"&lt;=0.05")/Table4[[#This Row],[Count]]</f>
        <v>1</v>
      </c>
      <c r="L89" s="1">
        <f>COUNTIFS(Table2[Sub-Sector],Table4[[#This Row],[Sub-Sector]],Table2[% Away From Current Week Low],"&gt;=0.05")/Table4[[#This Row],[Count]]</f>
        <v>0</v>
      </c>
      <c r="M89" s="1">
        <f>COUNTIFS(Table2[Sub-Sector],Table4[[#This Row],[Sub-Sector]],Table2[% Away From Current Week High],"&lt;=0.05")/Table4[[#This Row],[Count]]</f>
        <v>1</v>
      </c>
      <c r="N89" s="1">
        <f>COUNTIFS(Table2[Sub-Sector],Table4[[#This Row],[Sub-Sector]],Table2[% Away From Current Month Low],"&gt;=0.05")/Table4[[#This Row],[Count]]</f>
        <v>1</v>
      </c>
      <c r="O89" s="1">
        <f>COUNTIFS(Table2[Sub-Sector],Table4[[#This Row],[Sub-Sector]],Table2[% Away From Current Month High],"&lt;=0.05")/Table4[[#This Row],[Count]]</f>
        <v>0.5</v>
      </c>
      <c r="P89" s="1">
        <f>COUNTIFS(Table2[Sub-Sector],Table4[[#This Row],[Sub-Sector]],Table2[% Away From 52W High],"&lt;=10")/Table4[[#This Row],[Count]]</f>
        <v>1</v>
      </c>
      <c r="Q89" s="1">
        <f>COUNTIFS(Table2[Sub-Sector],Table4[[#This Row],[Sub-Sector]],Table2[% Away From 52W Low],"&gt;=10")/Table4[[#This Row],[Count]]</f>
        <v>1</v>
      </c>
      <c r="R89" s="1">
        <f>COUNTIFS(Table2[Sub-Sector],Table4[[#This Row],[Sub-Sector]],Table2[% Price above 20 EMA],"&gt;=0")/Table4[[#This Row],[Count]]</f>
        <v>1</v>
      </c>
      <c r="S89" s="1">
        <f>COUNTIFS(Table2[Sub-Sector],Table4[[#This Row],[Sub-Sector]],Table2[% Price above 50 EMA],"&gt;=0")/Table4[[#This Row],[Count]]</f>
        <v>1</v>
      </c>
      <c r="T89" s="1">
        <f>COUNTIFS(Table2[Sub-Sector],Table4[[#This Row],[Sub-Sector]],Table2[% Price above 200 EMA],"&gt;=0")/Table4[[#This Row],[Count]]</f>
        <v>1</v>
      </c>
      <c r="U89" s="1">
        <f>COUNTIFS(Table2[Sub-Sector],Table4[[#This Row],[Sub-Sector]],Table2[Rate of Change - Zone],"Positive")/Table4[[#This Row],[Count]]</f>
        <v>1</v>
      </c>
      <c r="V89" s="1">
        <f>COUNTIFS(Table2[Sub-Sector],Table4[[#This Row],[Sub-Sector]],Table2[Sharpe Ratio],"&gt;=0.10")/Table4[[#This Row],[Count]]</f>
        <v>0.5</v>
      </c>
    </row>
    <row r="90" spans="1:22" x14ac:dyDescent="0.3">
      <c r="A90" t="s">
        <v>1556</v>
      </c>
      <c r="B90">
        <f>COUNTIFS(Table2[Sub-Sector],Table4[[#This Row],[Sub-Sector]])</f>
        <v>2</v>
      </c>
      <c r="C90" s="1">
        <f>COUNTIFS(Table2[Sub-Sector],Table4[[#This Row],[Sub-Sector]],Table2[Uptrend],"Uptrend")/Table4[[#This Row],[Count]]</f>
        <v>1</v>
      </c>
      <c r="D90" s="1">
        <f>COUNTIFS(Table2[Sub-Sector],Table4[[#This Row],[Sub-Sector]],Table2[1W Return vs Nifty],"&gt;=5")/Table4[[#This Row],[Count]]</f>
        <v>0</v>
      </c>
      <c r="E90" s="1">
        <f>COUNTIFS(Table2[Sub-Sector],Table4[[#This Row],[Sub-Sector]],Table2[1M Return vs Nifty],"&gt;=5")/Table4[[#This Row],[Count]]</f>
        <v>0</v>
      </c>
      <c r="F90" s="1">
        <f>COUNTIFS(Table2[Sub-Sector],Table4[[#This Row],[Sub-Sector]],Table2[6M Return vs Nifty],"&gt;=10")/Table4[[#This Row],[Count]]</f>
        <v>0</v>
      </c>
      <c r="G90" s="1">
        <f>COUNTIFS(Table2[Sub-Sector],Table4[[#This Row],[Sub-Sector]],Table2[1Y Return vs Nifty],"&gt;=10")/Table4[[#This Row],[Count]]</f>
        <v>0.5</v>
      </c>
      <c r="H90" s="1">
        <f>COUNTIFS(Table2[Sub-Sector],Table4[[#This Row],[Sub-Sector]],Table2[RSI Exponential â€“ 14D],"&gt;=50")/Table4[[#This Row],[Count]]</f>
        <v>1</v>
      </c>
      <c r="I90" s="1">
        <f>COUNTIFS(Table2[Sub-Sector],Table4[[#This Row],[Sub-Sector]],Table2[Relative Volume],"&gt;=2")/Table4[[#This Row],[Count]]</f>
        <v>0</v>
      </c>
      <c r="J90" s="1">
        <f>COUNTIFS(Table2[Sub-Sector],Table4[[#This Row],[Sub-Sector]],Table2[% Away From Day Low],"&gt;=0.05")/Table4[[#This Row],[Count]]</f>
        <v>0</v>
      </c>
      <c r="K90" s="1">
        <f>COUNTIFS(Table2[Sub-Sector],Table4[[#This Row],[Sub-Sector]],Table2[% Away From Day High],"&lt;=0.05")/Table4[[#This Row],[Count]]</f>
        <v>1</v>
      </c>
      <c r="L90" s="1">
        <f>COUNTIFS(Table2[Sub-Sector],Table4[[#This Row],[Sub-Sector]],Table2[% Away From Current Week Low],"&gt;=0.05")/Table4[[#This Row],[Count]]</f>
        <v>0</v>
      </c>
      <c r="M90" s="1">
        <f>COUNTIFS(Table2[Sub-Sector],Table4[[#This Row],[Sub-Sector]],Table2[% Away From Current Week High],"&lt;=0.05")/Table4[[#This Row],[Count]]</f>
        <v>1</v>
      </c>
      <c r="N90" s="1">
        <f>COUNTIFS(Table2[Sub-Sector],Table4[[#This Row],[Sub-Sector]],Table2[% Away From Current Month Low],"&gt;=0.05")/Table4[[#This Row],[Count]]</f>
        <v>1</v>
      </c>
      <c r="O90" s="1">
        <f>COUNTIFS(Table2[Sub-Sector],Table4[[#This Row],[Sub-Sector]],Table2[% Away From Current Month High],"&lt;=0.05")/Table4[[#This Row],[Count]]</f>
        <v>0.5</v>
      </c>
      <c r="P90" s="1">
        <f>COUNTIFS(Table2[Sub-Sector],Table4[[#This Row],[Sub-Sector]],Table2[% Away From 52W High],"&lt;=10")/Table4[[#This Row],[Count]]</f>
        <v>0</v>
      </c>
      <c r="Q90" s="1">
        <f>COUNTIFS(Table2[Sub-Sector],Table4[[#This Row],[Sub-Sector]],Table2[% Away From 52W Low],"&gt;=10")/Table4[[#This Row],[Count]]</f>
        <v>1</v>
      </c>
      <c r="R90" s="1">
        <f>COUNTIFS(Table2[Sub-Sector],Table4[[#This Row],[Sub-Sector]],Table2[% Price above 20 EMA],"&gt;=0")/Table4[[#This Row],[Count]]</f>
        <v>1</v>
      </c>
      <c r="S90" s="1">
        <f>COUNTIFS(Table2[Sub-Sector],Table4[[#This Row],[Sub-Sector]],Table2[% Price above 50 EMA],"&gt;=0")/Table4[[#This Row],[Count]]</f>
        <v>1</v>
      </c>
      <c r="T90" s="1">
        <f>COUNTIFS(Table2[Sub-Sector],Table4[[#This Row],[Sub-Sector]],Table2[% Price above 200 EMA],"&gt;=0")/Table4[[#This Row],[Count]]</f>
        <v>1</v>
      </c>
      <c r="U90" s="1">
        <f>COUNTIFS(Table2[Sub-Sector],Table4[[#This Row],[Sub-Sector]],Table2[Rate of Change - Zone],"Positive")/Table4[[#This Row],[Count]]</f>
        <v>1</v>
      </c>
      <c r="V90" s="1">
        <f>COUNTIFS(Table2[Sub-Sector],Table4[[#This Row],[Sub-Sector]],Table2[Sharpe Ratio],"&gt;=0.10")/Table4[[#This Row],[Count]]</f>
        <v>0.5</v>
      </c>
    </row>
    <row r="91" spans="1:22" x14ac:dyDescent="0.3">
      <c r="A91" t="s">
        <v>86</v>
      </c>
      <c r="B91">
        <f>COUNTIFS(Table2[Sub-Sector],Table4[[#This Row],[Sub-Sector]])</f>
        <v>2</v>
      </c>
      <c r="C91" s="1">
        <f>COUNTIFS(Table2[Sub-Sector],Table4[[#This Row],[Sub-Sector]],Table2[Uptrend],"Uptrend")/Table4[[#This Row],[Count]]</f>
        <v>1</v>
      </c>
      <c r="D91" s="1">
        <f>COUNTIFS(Table2[Sub-Sector],Table4[[#This Row],[Sub-Sector]],Table2[1W Return vs Nifty],"&gt;=5")/Table4[[#This Row],[Count]]</f>
        <v>0</v>
      </c>
      <c r="E91" s="1">
        <f>COUNTIFS(Table2[Sub-Sector],Table4[[#This Row],[Sub-Sector]],Table2[1M Return vs Nifty],"&gt;=5")/Table4[[#This Row],[Count]]</f>
        <v>0</v>
      </c>
      <c r="F91" s="1">
        <f>COUNTIFS(Table2[Sub-Sector],Table4[[#This Row],[Sub-Sector]],Table2[6M Return vs Nifty],"&gt;=10")/Table4[[#This Row],[Count]]</f>
        <v>1</v>
      </c>
      <c r="G91" s="1">
        <f>COUNTIFS(Table2[Sub-Sector],Table4[[#This Row],[Sub-Sector]],Table2[1Y Return vs Nifty],"&gt;=10")/Table4[[#This Row],[Count]]</f>
        <v>1</v>
      </c>
      <c r="H91" s="1">
        <f>COUNTIFS(Table2[Sub-Sector],Table4[[#This Row],[Sub-Sector]],Table2[RSI Exponential â€“ 14D],"&gt;=50")/Table4[[#This Row],[Count]]</f>
        <v>0.5</v>
      </c>
      <c r="I91" s="1">
        <f>COUNTIFS(Table2[Sub-Sector],Table4[[#This Row],[Sub-Sector]],Table2[Relative Volume],"&gt;=2")/Table4[[#This Row],[Count]]</f>
        <v>0</v>
      </c>
      <c r="J91" s="1">
        <f>COUNTIFS(Table2[Sub-Sector],Table4[[#This Row],[Sub-Sector]],Table2[% Away From Day Low],"&gt;=0.05")/Table4[[#This Row],[Count]]</f>
        <v>0</v>
      </c>
      <c r="K91" s="1">
        <f>COUNTIFS(Table2[Sub-Sector],Table4[[#This Row],[Sub-Sector]],Table2[% Away From Day High],"&lt;=0.05")/Table4[[#This Row],[Count]]</f>
        <v>1</v>
      </c>
      <c r="L91" s="1">
        <f>COUNTIFS(Table2[Sub-Sector],Table4[[#This Row],[Sub-Sector]],Table2[% Away From Current Week Low],"&gt;=0.05")/Table4[[#This Row],[Count]]</f>
        <v>0</v>
      </c>
      <c r="M91" s="1">
        <f>COUNTIFS(Table2[Sub-Sector],Table4[[#This Row],[Sub-Sector]],Table2[% Away From Current Week High],"&lt;=0.05")/Table4[[#This Row],[Count]]</f>
        <v>1</v>
      </c>
      <c r="N91" s="1">
        <f>COUNTIFS(Table2[Sub-Sector],Table4[[#This Row],[Sub-Sector]],Table2[% Away From Current Month Low],"&gt;=0.05")/Table4[[#This Row],[Count]]</f>
        <v>1</v>
      </c>
      <c r="O91" s="1">
        <f>COUNTIFS(Table2[Sub-Sector],Table4[[#This Row],[Sub-Sector]],Table2[% Away From Current Month High],"&lt;=0.05")/Table4[[#This Row],[Count]]</f>
        <v>0.5</v>
      </c>
      <c r="P91" s="1">
        <f>COUNTIFS(Table2[Sub-Sector],Table4[[#This Row],[Sub-Sector]],Table2[% Away From 52W High],"&lt;=10")/Table4[[#This Row],[Count]]</f>
        <v>0.5</v>
      </c>
      <c r="Q91" s="1">
        <f>COUNTIFS(Table2[Sub-Sector],Table4[[#This Row],[Sub-Sector]],Table2[% Away From 52W Low],"&gt;=10")/Table4[[#This Row],[Count]]</f>
        <v>1</v>
      </c>
      <c r="R91" s="1">
        <f>COUNTIFS(Table2[Sub-Sector],Table4[[#This Row],[Sub-Sector]],Table2[% Price above 20 EMA],"&gt;=0")/Table4[[#This Row],[Count]]</f>
        <v>1</v>
      </c>
      <c r="S91" s="1">
        <f>COUNTIFS(Table2[Sub-Sector],Table4[[#This Row],[Sub-Sector]],Table2[% Price above 50 EMA],"&gt;=0")/Table4[[#This Row],[Count]]</f>
        <v>1</v>
      </c>
      <c r="T91" s="1">
        <f>COUNTIFS(Table2[Sub-Sector],Table4[[#This Row],[Sub-Sector]],Table2[% Price above 200 EMA],"&gt;=0")/Table4[[#This Row],[Count]]</f>
        <v>1</v>
      </c>
      <c r="U91" s="1">
        <f>COUNTIFS(Table2[Sub-Sector],Table4[[#This Row],[Sub-Sector]],Table2[Rate of Change - Zone],"Positive")/Table4[[#This Row],[Count]]</f>
        <v>1</v>
      </c>
      <c r="V91" s="1">
        <f>COUNTIFS(Table2[Sub-Sector],Table4[[#This Row],[Sub-Sector]],Table2[Sharpe Ratio],"&gt;=0.10")/Table4[[#This Row],[Count]]</f>
        <v>0</v>
      </c>
    </row>
    <row r="92" spans="1:22" x14ac:dyDescent="0.3">
      <c r="A92" t="s">
        <v>335</v>
      </c>
      <c r="B92">
        <f>COUNTIFS(Table2[Sub-Sector],Table4[[#This Row],[Sub-Sector]])</f>
        <v>2</v>
      </c>
      <c r="C92" s="1">
        <f>COUNTIFS(Table2[Sub-Sector],Table4[[#This Row],[Sub-Sector]],Table2[Uptrend],"Uptrend")/Table4[[#This Row],[Count]]</f>
        <v>1</v>
      </c>
      <c r="D92" s="1">
        <f>COUNTIFS(Table2[Sub-Sector],Table4[[#This Row],[Sub-Sector]],Table2[1W Return vs Nifty],"&gt;=5")/Table4[[#This Row],[Count]]</f>
        <v>0.5</v>
      </c>
      <c r="E92" s="1">
        <f>COUNTIFS(Table2[Sub-Sector],Table4[[#This Row],[Sub-Sector]],Table2[1M Return vs Nifty],"&gt;=5")/Table4[[#This Row],[Count]]</f>
        <v>0.5</v>
      </c>
      <c r="F92" s="1">
        <f>COUNTIFS(Table2[Sub-Sector],Table4[[#This Row],[Sub-Sector]],Table2[6M Return vs Nifty],"&gt;=10")/Table4[[#This Row],[Count]]</f>
        <v>1</v>
      </c>
      <c r="G92" s="1">
        <f>COUNTIFS(Table2[Sub-Sector],Table4[[#This Row],[Sub-Sector]],Table2[1Y Return vs Nifty],"&gt;=10")/Table4[[#This Row],[Count]]</f>
        <v>1</v>
      </c>
      <c r="H92" s="1">
        <f>COUNTIFS(Table2[Sub-Sector],Table4[[#This Row],[Sub-Sector]],Table2[RSI Exponential â€“ 14D],"&gt;=50")/Table4[[#This Row],[Count]]</f>
        <v>0.5</v>
      </c>
      <c r="I92" s="1">
        <f>COUNTIFS(Table2[Sub-Sector],Table4[[#This Row],[Sub-Sector]],Table2[Relative Volume],"&gt;=2")/Table4[[#This Row],[Count]]</f>
        <v>0</v>
      </c>
      <c r="J92" s="1">
        <f>COUNTIFS(Table2[Sub-Sector],Table4[[#This Row],[Sub-Sector]],Table2[% Away From Day Low],"&gt;=0.05")/Table4[[#This Row],[Count]]</f>
        <v>0</v>
      </c>
      <c r="K92" s="1">
        <f>COUNTIFS(Table2[Sub-Sector],Table4[[#This Row],[Sub-Sector]],Table2[% Away From Day High],"&lt;=0.05")/Table4[[#This Row],[Count]]</f>
        <v>1</v>
      </c>
      <c r="L92" s="1">
        <f>COUNTIFS(Table2[Sub-Sector],Table4[[#This Row],[Sub-Sector]],Table2[% Away From Current Week Low],"&gt;=0.05")/Table4[[#This Row],[Count]]</f>
        <v>0</v>
      </c>
      <c r="M92" s="1">
        <f>COUNTIFS(Table2[Sub-Sector],Table4[[#This Row],[Sub-Sector]],Table2[% Away From Current Week High],"&lt;=0.05")/Table4[[#This Row],[Count]]</f>
        <v>0.5</v>
      </c>
      <c r="N92" s="1">
        <f>COUNTIFS(Table2[Sub-Sector],Table4[[#This Row],[Sub-Sector]],Table2[% Away From Current Month Low],"&gt;=0.05")/Table4[[#This Row],[Count]]</f>
        <v>1</v>
      </c>
      <c r="O92" s="1">
        <f>COUNTIFS(Table2[Sub-Sector],Table4[[#This Row],[Sub-Sector]],Table2[% Away From Current Month High],"&lt;=0.05")/Table4[[#This Row],[Count]]</f>
        <v>0</v>
      </c>
      <c r="P92" s="1">
        <f>COUNTIFS(Table2[Sub-Sector],Table4[[#This Row],[Sub-Sector]],Table2[% Away From 52W High],"&lt;=10")/Table4[[#This Row],[Count]]</f>
        <v>1</v>
      </c>
      <c r="Q92" s="1">
        <f>COUNTIFS(Table2[Sub-Sector],Table4[[#This Row],[Sub-Sector]],Table2[% Away From 52W Low],"&gt;=10")/Table4[[#This Row],[Count]]</f>
        <v>1</v>
      </c>
      <c r="R92" s="1">
        <f>COUNTIFS(Table2[Sub-Sector],Table4[[#This Row],[Sub-Sector]],Table2[% Price above 20 EMA],"&gt;=0")/Table4[[#This Row],[Count]]</f>
        <v>1</v>
      </c>
      <c r="S92" s="1">
        <f>COUNTIFS(Table2[Sub-Sector],Table4[[#This Row],[Sub-Sector]],Table2[% Price above 50 EMA],"&gt;=0")/Table4[[#This Row],[Count]]</f>
        <v>1</v>
      </c>
      <c r="T92" s="1">
        <f>COUNTIFS(Table2[Sub-Sector],Table4[[#This Row],[Sub-Sector]],Table2[% Price above 200 EMA],"&gt;=0")/Table4[[#This Row],[Count]]</f>
        <v>1</v>
      </c>
      <c r="U92" s="1">
        <f>COUNTIFS(Table2[Sub-Sector],Table4[[#This Row],[Sub-Sector]],Table2[Rate of Change - Zone],"Positive")/Table4[[#This Row],[Count]]</f>
        <v>1</v>
      </c>
      <c r="V92" s="1">
        <f>COUNTIFS(Table2[Sub-Sector],Table4[[#This Row],[Sub-Sector]],Table2[Sharpe Ratio],"&gt;=0.10")/Table4[[#This Row],[Count]]</f>
        <v>0.5</v>
      </c>
    </row>
    <row r="93" spans="1:22" x14ac:dyDescent="0.3">
      <c r="A93" t="s">
        <v>887</v>
      </c>
      <c r="B93">
        <f>COUNTIFS(Table2[Sub-Sector],Table4[[#This Row],[Sub-Sector]])</f>
        <v>2</v>
      </c>
      <c r="C93" s="1">
        <f>COUNTIFS(Table2[Sub-Sector],Table4[[#This Row],[Sub-Sector]],Table2[Uptrend],"Uptrend")/Table4[[#This Row],[Count]]</f>
        <v>0.5</v>
      </c>
      <c r="D93" s="1">
        <f>COUNTIFS(Table2[Sub-Sector],Table4[[#This Row],[Sub-Sector]],Table2[1W Return vs Nifty],"&gt;=5")/Table4[[#This Row],[Count]]</f>
        <v>0.5</v>
      </c>
      <c r="E93" s="1">
        <f>COUNTIFS(Table2[Sub-Sector],Table4[[#This Row],[Sub-Sector]],Table2[1M Return vs Nifty],"&gt;=5")/Table4[[#This Row],[Count]]</f>
        <v>0.5</v>
      </c>
      <c r="F93" s="1">
        <f>COUNTIFS(Table2[Sub-Sector],Table4[[#This Row],[Sub-Sector]],Table2[6M Return vs Nifty],"&gt;=10")/Table4[[#This Row],[Count]]</f>
        <v>0.5</v>
      </c>
      <c r="G93" s="1">
        <f>COUNTIFS(Table2[Sub-Sector],Table4[[#This Row],[Sub-Sector]],Table2[1Y Return vs Nifty],"&gt;=10")/Table4[[#This Row],[Count]]</f>
        <v>0.5</v>
      </c>
      <c r="H93" s="1">
        <f>COUNTIFS(Table2[Sub-Sector],Table4[[#This Row],[Sub-Sector]],Table2[RSI Exponential â€“ 14D],"&gt;=50")/Table4[[#This Row],[Count]]</f>
        <v>0</v>
      </c>
      <c r="I93" s="1">
        <f>COUNTIFS(Table2[Sub-Sector],Table4[[#This Row],[Sub-Sector]],Table2[Relative Volume],"&gt;=2")/Table4[[#This Row],[Count]]</f>
        <v>0</v>
      </c>
      <c r="J93" s="1">
        <f>COUNTIFS(Table2[Sub-Sector],Table4[[#This Row],[Sub-Sector]],Table2[% Away From Day Low],"&gt;=0.05")/Table4[[#This Row],[Count]]</f>
        <v>0</v>
      </c>
      <c r="K93" s="1">
        <f>COUNTIFS(Table2[Sub-Sector],Table4[[#This Row],[Sub-Sector]],Table2[% Away From Day High],"&lt;=0.05")/Table4[[#This Row],[Count]]</f>
        <v>1</v>
      </c>
      <c r="L93" s="1">
        <f>COUNTIFS(Table2[Sub-Sector],Table4[[#This Row],[Sub-Sector]],Table2[% Away From Current Week Low],"&gt;=0.05")/Table4[[#This Row],[Count]]</f>
        <v>0.5</v>
      </c>
      <c r="M93" s="1">
        <f>COUNTIFS(Table2[Sub-Sector],Table4[[#This Row],[Sub-Sector]],Table2[% Away From Current Week High],"&lt;=0.05")/Table4[[#This Row],[Count]]</f>
        <v>1</v>
      </c>
      <c r="N93" s="1">
        <f>COUNTIFS(Table2[Sub-Sector],Table4[[#This Row],[Sub-Sector]],Table2[% Away From Current Month Low],"&gt;=0.05")/Table4[[#This Row],[Count]]</f>
        <v>1</v>
      </c>
      <c r="O93" s="1">
        <f>COUNTIFS(Table2[Sub-Sector],Table4[[#This Row],[Sub-Sector]],Table2[% Away From Current Month High],"&lt;=0.05")/Table4[[#This Row],[Count]]</f>
        <v>1</v>
      </c>
      <c r="P93" s="1">
        <f>COUNTIFS(Table2[Sub-Sector],Table4[[#This Row],[Sub-Sector]],Table2[% Away From 52W High],"&lt;=10")/Table4[[#This Row],[Count]]</f>
        <v>0.5</v>
      </c>
      <c r="Q93" s="1">
        <f>COUNTIFS(Table2[Sub-Sector],Table4[[#This Row],[Sub-Sector]],Table2[% Away From 52W Low],"&gt;=10")/Table4[[#This Row],[Count]]</f>
        <v>1</v>
      </c>
      <c r="R93" s="1">
        <f>COUNTIFS(Table2[Sub-Sector],Table4[[#This Row],[Sub-Sector]],Table2[% Price above 20 EMA],"&gt;=0")/Table4[[#This Row],[Count]]</f>
        <v>0.5</v>
      </c>
      <c r="S93" s="1">
        <f>COUNTIFS(Table2[Sub-Sector],Table4[[#This Row],[Sub-Sector]],Table2[% Price above 50 EMA],"&gt;=0")/Table4[[#This Row],[Count]]</f>
        <v>0.5</v>
      </c>
      <c r="T93" s="1">
        <f>COUNTIFS(Table2[Sub-Sector],Table4[[#This Row],[Sub-Sector]],Table2[% Price above 200 EMA],"&gt;=0")/Table4[[#This Row],[Count]]</f>
        <v>0.5</v>
      </c>
      <c r="U93" s="1">
        <f>COUNTIFS(Table2[Sub-Sector],Table4[[#This Row],[Sub-Sector]],Table2[Rate of Change - Zone],"Positive")/Table4[[#This Row],[Count]]</f>
        <v>1</v>
      </c>
      <c r="V93" s="1">
        <f>COUNTIFS(Table2[Sub-Sector],Table4[[#This Row],[Sub-Sector]],Table2[Sharpe Ratio],"&gt;=0.10")/Table4[[#This Row],[Count]]</f>
        <v>0.5</v>
      </c>
    </row>
    <row r="94" spans="1:22" x14ac:dyDescent="0.3">
      <c r="A94" t="s">
        <v>43</v>
      </c>
      <c r="B94">
        <f>COUNTIFS(Table2[Sub-Sector],Table4[[#This Row],[Sub-Sector]])</f>
        <v>2</v>
      </c>
      <c r="C94" s="1">
        <f>COUNTIFS(Table2[Sub-Sector],Table4[[#This Row],[Sub-Sector]],Table2[Uptrend],"Uptrend")/Table4[[#This Row],[Count]]</f>
        <v>0.5</v>
      </c>
      <c r="D94" s="1">
        <f>COUNTIFS(Table2[Sub-Sector],Table4[[#This Row],[Sub-Sector]],Table2[1W Return vs Nifty],"&gt;=5")/Table4[[#This Row],[Count]]</f>
        <v>0</v>
      </c>
      <c r="E94" s="1">
        <f>COUNTIFS(Table2[Sub-Sector],Table4[[#This Row],[Sub-Sector]],Table2[1M Return vs Nifty],"&gt;=5")/Table4[[#This Row],[Count]]</f>
        <v>0.5</v>
      </c>
      <c r="F94" s="1">
        <f>COUNTIFS(Table2[Sub-Sector],Table4[[#This Row],[Sub-Sector]],Table2[6M Return vs Nifty],"&gt;=10")/Table4[[#This Row],[Count]]</f>
        <v>0.5</v>
      </c>
      <c r="G94" s="1">
        <f>COUNTIFS(Table2[Sub-Sector],Table4[[#This Row],[Sub-Sector]],Table2[1Y Return vs Nifty],"&gt;=10")/Table4[[#This Row],[Count]]</f>
        <v>0.5</v>
      </c>
      <c r="H94" s="1">
        <f>COUNTIFS(Table2[Sub-Sector],Table4[[#This Row],[Sub-Sector]],Table2[RSI Exponential â€“ 14D],"&gt;=50")/Table4[[#This Row],[Count]]</f>
        <v>1</v>
      </c>
      <c r="I94" s="1">
        <f>COUNTIFS(Table2[Sub-Sector],Table4[[#This Row],[Sub-Sector]],Table2[Relative Volume],"&gt;=2")/Table4[[#This Row],[Count]]</f>
        <v>0</v>
      </c>
      <c r="J94" s="1">
        <f>COUNTIFS(Table2[Sub-Sector],Table4[[#This Row],[Sub-Sector]],Table2[% Away From Day Low],"&gt;=0.05")/Table4[[#This Row],[Count]]</f>
        <v>0</v>
      </c>
      <c r="K94" s="1">
        <f>COUNTIFS(Table2[Sub-Sector],Table4[[#This Row],[Sub-Sector]],Table2[% Away From Day High],"&lt;=0.05")/Table4[[#This Row],[Count]]</f>
        <v>1</v>
      </c>
      <c r="L94" s="1">
        <f>COUNTIFS(Table2[Sub-Sector],Table4[[#This Row],[Sub-Sector]],Table2[% Away From Current Week Low],"&gt;=0.05")/Table4[[#This Row],[Count]]</f>
        <v>0</v>
      </c>
      <c r="M94" s="1">
        <f>COUNTIFS(Table2[Sub-Sector],Table4[[#This Row],[Sub-Sector]],Table2[% Away From Current Week High],"&lt;=0.05")/Table4[[#This Row],[Count]]</f>
        <v>1</v>
      </c>
      <c r="N94" s="1">
        <f>COUNTIFS(Table2[Sub-Sector],Table4[[#This Row],[Sub-Sector]],Table2[% Away From Current Month Low],"&gt;=0.05")/Table4[[#This Row],[Count]]</f>
        <v>1</v>
      </c>
      <c r="O94" s="1">
        <f>COUNTIFS(Table2[Sub-Sector],Table4[[#This Row],[Sub-Sector]],Table2[% Away From Current Month High],"&lt;=0.05")/Table4[[#This Row],[Count]]</f>
        <v>1</v>
      </c>
      <c r="P94" s="1">
        <f>COUNTIFS(Table2[Sub-Sector],Table4[[#This Row],[Sub-Sector]],Table2[% Away From 52W High],"&lt;=10")/Table4[[#This Row],[Count]]</f>
        <v>0.5</v>
      </c>
      <c r="Q94" s="1">
        <f>COUNTIFS(Table2[Sub-Sector],Table4[[#This Row],[Sub-Sector]],Table2[% Away From 52W Low],"&gt;=10")/Table4[[#This Row],[Count]]</f>
        <v>0.5</v>
      </c>
      <c r="R94" s="1">
        <f>COUNTIFS(Table2[Sub-Sector],Table4[[#This Row],[Sub-Sector]],Table2[% Price above 20 EMA],"&gt;=0")/Table4[[#This Row],[Count]]</f>
        <v>0.5</v>
      </c>
      <c r="S94" s="1">
        <f>COUNTIFS(Table2[Sub-Sector],Table4[[#This Row],[Sub-Sector]],Table2[% Price above 50 EMA],"&gt;=0")/Table4[[#This Row],[Count]]</f>
        <v>0.5</v>
      </c>
      <c r="T94" s="1">
        <f>COUNTIFS(Table2[Sub-Sector],Table4[[#This Row],[Sub-Sector]],Table2[% Price above 200 EMA],"&gt;=0")/Table4[[#This Row],[Count]]</f>
        <v>0.5</v>
      </c>
      <c r="U94" s="1">
        <f>COUNTIFS(Table2[Sub-Sector],Table4[[#This Row],[Sub-Sector]],Table2[Rate of Change - Zone],"Positive")/Table4[[#This Row],[Count]]</f>
        <v>0.5</v>
      </c>
      <c r="V94" s="1">
        <f>COUNTIFS(Table2[Sub-Sector],Table4[[#This Row],[Sub-Sector]],Table2[Sharpe Ratio],"&gt;=0.10")/Table4[[#This Row],[Count]]</f>
        <v>0.5</v>
      </c>
    </row>
    <row r="95" spans="1:22" x14ac:dyDescent="0.3">
      <c r="A95" t="s">
        <v>191</v>
      </c>
      <c r="B95">
        <f>COUNTIFS(Table2[Sub-Sector],Table4[[#This Row],[Sub-Sector]])</f>
        <v>2</v>
      </c>
      <c r="C95" s="1">
        <f>COUNTIFS(Table2[Sub-Sector],Table4[[#This Row],[Sub-Sector]],Table2[Uptrend],"Uptrend")/Table4[[#This Row],[Count]]</f>
        <v>1</v>
      </c>
      <c r="D95" s="1">
        <f>COUNTIFS(Table2[Sub-Sector],Table4[[#This Row],[Sub-Sector]],Table2[1W Return vs Nifty],"&gt;=5")/Table4[[#This Row],[Count]]</f>
        <v>0</v>
      </c>
      <c r="E95" s="1">
        <f>COUNTIFS(Table2[Sub-Sector],Table4[[#This Row],[Sub-Sector]],Table2[1M Return vs Nifty],"&gt;=5")/Table4[[#This Row],[Count]]</f>
        <v>0.5</v>
      </c>
      <c r="F95" s="1">
        <f>COUNTIFS(Table2[Sub-Sector],Table4[[#This Row],[Sub-Sector]],Table2[6M Return vs Nifty],"&gt;=10")/Table4[[#This Row],[Count]]</f>
        <v>0.5</v>
      </c>
      <c r="G95" s="1">
        <f>COUNTIFS(Table2[Sub-Sector],Table4[[#This Row],[Sub-Sector]],Table2[1Y Return vs Nifty],"&gt;=10")/Table4[[#This Row],[Count]]</f>
        <v>0.5</v>
      </c>
      <c r="H95" s="1">
        <f>COUNTIFS(Table2[Sub-Sector],Table4[[#This Row],[Sub-Sector]],Table2[RSI Exponential â€“ 14D],"&gt;=50")/Table4[[#This Row],[Count]]</f>
        <v>1</v>
      </c>
      <c r="I95" s="1">
        <f>COUNTIFS(Table2[Sub-Sector],Table4[[#This Row],[Sub-Sector]],Table2[Relative Volume],"&gt;=2")/Table4[[#This Row],[Count]]</f>
        <v>0</v>
      </c>
      <c r="J95" s="1">
        <f>COUNTIFS(Table2[Sub-Sector],Table4[[#This Row],[Sub-Sector]],Table2[% Away From Day Low],"&gt;=0.05")/Table4[[#This Row],[Count]]</f>
        <v>0</v>
      </c>
      <c r="K95" s="1">
        <f>COUNTIFS(Table2[Sub-Sector],Table4[[#This Row],[Sub-Sector]],Table2[% Away From Day High],"&lt;=0.05")/Table4[[#This Row],[Count]]</f>
        <v>1</v>
      </c>
      <c r="L95" s="1">
        <f>COUNTIFS(Table2[Sub-Sector],Table4[[#This Row],[Sub-Sector]],Table2[% Away From Current Week Low],"&gt;=0.05")/Table4[[#This Row],[Count]]</f>
        <v>0</v>
      </c>
      <c r="M95" s="1">
        <f>COUNTIFS(Table2[Sub-Sector],Table4[[#This Row],[Sub-Sector]],Table2[% Away From Current Week High],"&lt;=0.05")/Table4[[#This Row],[Count]]</f>
        <v>1</v>
      </c>
      <c r="N95" s="1">
        <f>COUNTIFS(Table2[Sub-Sector],Table4[[#This Row],[Sub-Sector]],Table2[% Away From Current Month Low],"&gt;=0.05")/Table4[[#This Row],[Count]]</f>
        <v>1</v>
      </c>
      <c r="O95" s="1">
        <f>COUNTIFS(Table2[Sub-Sector],Table4[[#This Row],[Sub-Sector]],Table2[% Away From Current Month High],"&lt;=0.05")/Table4[[#This Row],[Count]]</f>
        <v>1</v>
      </c>
      <c r="P95" s="1">
        <f>COUNTIFS(Table2[Sub-Sector],Table4[[#This Row],[Sub-Sector]],Table2[% Away From 52W High],"&lt;=10")/Table4[[#This Row],[Count]]</f>
        <v>1</v>
      </c>
      <c r="Q95" s="1">
        <f>COUNTIFS(Table2[Sub-Sector],Table4[[#This Row],[Sub-Sector]],Table2[% Away From 52W Low],"&gt;=10")/Table4[[#This Row],[Count]]</f>
        <v>1</v>
      </c>
      <c r="R95" s="1">
        <f>COUNTIFS(Table2[Sub-Sector],Table4[[#This Row],[Sub-Sector]],Table2[% Price above 20 EMA],"&gt;=0")/Table4[[#This Row],[Count]]</f>
        <v>0.5</v>
      </c>
      <c r="S95" s="1">
        <f>COUNTIFS(Table2[Sub-Sector],Table4[[#This Row],[Sub-Sector]],Table2[% Price above 50 EMA],"&gt;=0")/Table4[[#This Row],[Count]]</f>
        <v>1</v>
      </c>
      <c r="T95" s="1">
        <f>COUNTIFS(Table2[Sub-Sector],Table4[[#This Row],[Sub-Sector]],Table2[% Price above 200 EMA],"&gt;=0")/Table4[[#This Row],[Count]]</f>
        <v>1</v>
      </c>
      <c r="U95" s="1">
        <f>COUNTIFS(Table2[Sub-Sector],Table4[[#This Row],[Sub-Sector]],Table2[Rate of Change - Zone],"Positive")/Table4[[#This Row],[Count]]</f>
        <v>1</v>
      </c>
      <c r="V95" s="1">
        <f>COUNTIFS(Table2[Sub-Sector],Table4[[#This Row],[Sub-Sector]],Table2[Sharpe Ratio],"&gt;=0.10")/Table4[[#This Row],[Count]]</f>
        <v>0</v>
      </c>
    </row>
    <row r="96" spans="1:22" x14ac:dyDescent="0.3">
      <c r="A96" t="s">
        <v>1162</v>
      </c>
      <c r="B96">
        <f>COUNTIFS(Table2[Sub-Sector],Table4[[#This Row],[Sub-Sector]])</f>
        <v>2</v>
      </c>
      <c r="C96" s="1">
        <f>COUNTIFS(Table2[Sub-Sector],Table4[[#This Row],[Sub-Sector]],Table2[Uptrend],"Uptrend")/Table4[[#This Row],[Count]]</f>
        <v>0.5</v>
      </c>
      <c r="D96" s="1">
        <f>COUNTIFS(Table2[Sub-Sector],Table4[[#This Row],[Sub-Sector]],Table2[1W Return vs Nifty],"&gt;=5")/Table4[[#This Row],[Count]]</f>
        <v>0</v>
      </c>
      <c r="E96" s="1">
        <f>COUNTIFS(Table2[Sub-Sector],Table4[[#This Row],[Sub-Sector]],Table2[1M Return vs Nifty],"&gt;=5")/Table4[[#This Row],[Count]]</f>
        <v>0</v>
      </c>
      <c r="F96" s="1">
        <f>COUNTIFS(Table2[Sub-Sector],Table4[[#This Row],[Sub-Sector]],Table2[6M Return vs Nifty],"&gt;=10")/Table4[[#This Row],[Count]]</f>
        <v>0</v>
      </c>
      <c r="G96" s="1">
        <f>COUNTIFS(Table2[Sub-Sector],Table4[[#This Row],[Sub-Sector]],Table2[1Y Return vs Nifty],"&gt;=10")/Table4[[#This Row],[Count]]</f>
        <v>0.5</v>
      </c>
      <c r="H96" s="1">
        <f>COUNTIFS(Table2[Sub-Sector],Table4[[#This Row],[Sub-Sector]],Table2[RSI Exponential â€“ 14D],"&gt;=50")/Table4[[#This Row],[Count]]</f>
        <v>0</v>
      </c>
      <c r="I96" s="1">
        <f>COUNTIFS(Table2[Sub-Sector],Table4[[#This Row],[Sub-Sector]],Table2[Relative Volume],"&gt;=2")/Table4[[#This Row],[Count]]</f>
        <v>0</v>
      </c>
      <c r="J96" s="1">
        <f>COUNTIFS(Table2[Sub-Sector],Table4[[#This Row],[Sub-Sector]],Table2[% Away From Day Low],"&gt;=0.05")/Table4[[#This Row],[Count]]</f>
        <v>0</v>
      </c>
      <c r="K96" s="1">
        <f>COUNTIFS(Table2[Sub-Sector],Table4[[#This Row],[Sub-Sector]],Table2[% Away From Day High],"&lt;=0.05")/Table4[[#This Row],[Count]]</f>
        <v>1</v>
      </c>
      <c r="L96" s="1">
        <f>COUNTIFS(Table2[Sub-Sector],Table4[[#This Row],[Sub-Sector]],Table2[% Away From Current Week Low],"&gt;=0.05")/Table4[[#This Row],[Count]]</f>
        <v>0</v>
      </c>
      <c r="M96" s="1">
        <f>COUNTIFS(Table2[Sub-Sector],Table4[[#This Row],[Sub-Sector]],Table2[% Away From Current Week High],"&lt;=0.05")/Table4[[#This Row],[Count]]</f>
        <v>1</v>
      </c>
      <c r="N96" s="1">
        <f>COUNTIFS(Table2[Sub-Sector],Table4[[#This Row],[Sub-Sector]],Table2[% Away From Current Month Low],"&gt;=0.05")/Table4[[#This Row],[Count]]</f>
        <v>1</v>
      </c>
      <c r="O96" s="1">
        <f>COUNTIFS(Table2[Sub-Sector],Table4[[#This Row],[Sub-Sector]],Table2[% Away From Current Month High],"&lt;=0.05")/Table4[[#This Row],[Count]]</f>
        <v>1</v>
      </c>
      <c r="P96" s="1">
        <f>COUNTIFS(Table2[Sub-Sector],Table4[[#This Row],[Sub-Sector]],Table2[% Away From 52W High],"&lt;=10")/Table4[[#This Row],[Count]]</f>
        <v>0</v>
      </c>
      <c r="Q96" s="1">
        <f>COUNTIFS(Table2[Sub-Sector],Table4[[#This Row],[Sub-Sector]],Table2[% Away From 52W Low],"&gt;=10")/Table4[[#This Row],[Count]]</f>
        <v>1</v>
      </c>
      <c r="R96" s="1">
        <f>COUNTIFS(Table2[Sub-Sector],Table4[[#This Row],[Sub-Sector]],Table2[% Price above 20 EMA],"&gt;=0")/Table4[[#This Row],[Count]]</f>
        <v>1</v>
      </c>
      <c r="S96" s="1">
        <f>COUNTIFS(Table2[Sub-Sector],Table4[[#This Row],[Sub-Sector]],Table2[% Price above 50 EMA],"&gt;=0")/Table4[[#This Row],[Count]]</f>
        <v>0.5</v>
      </c>
      <c r="T96" s="1">
        <f>COUNTIFS(Table2[Sub-Sector],Table4[[#This Row],[Sub-Sector]],Table2[% Price above 200 EMA],"&gt;=0")/Table4[[#This Row],[Count]]</f>
        <v>1</v>
      </c>
      <c r="U96" s="1">
        <f>COUNTIFS(Table2[Sub-Sector],Table4[[#This Row],[Sub-Sector]],Table2[Rate of Change - Zone],"Positive")/Table4[[#This Row],[Count]]</f>
        <v>1</v>
      </c>
      <c r="V96" s="1">
        <f>COUNTIFS(Table2[Sub-Sector],Table4[[#This Row],[Sub-Sector]],Table2[Sharpe Ratio],"&gt;=0.10")/Table4[[#This Row],[Count]]</f>
        <v>0</v>
      </c>
    </row>
    <row r="97" spans="1:22" x14ac:dyDescent="0.3">
      <c r="A97" t="s">
        <v>366</v>
      </c>
      <c r="B97">
        <f>COUNTIFS(Table2[Sub-Sector],Table4[[#This Row],[Sub-Sector]])</f>
        <v>2</v>
      </c>
      <c r="C97" s="1">
        <f>COUNTIFS(Table2[Sub-Sector],Table4[[#This Row],[Sub-Sector]],Table2[Uptrend],"Uptrend")/Table4[[#This Row],[Count]]</f>
        <v>1</v>
      </c>
      <c r="D97" s="1">
        <f>COUNTIFS(Table2[Sub-Sector],Table4[[#This Row],[Sub-Sector]],Table2[1W Return vs Nifty],"&gt;=5")/Table4[[#This Row],[Count]]</f>
        <v>0.5</v>
      </c>
      <c r="E97" s="1">
        <f>COUNTIFS(Table2[Sub-Sector],Table4[[#This Row],[Sub-Sector]],Table2[1M Return vs Nifty],"&gt;=5")/Table4[[#This Row],[Count]]</f>
        <v>0.5</v>
      </c>
      <c r="F97" s="1">
        <f>COUNTIFS(Table2[Sub-Sector],Table4[[#This Row],[Sub-Sector]],Table2[6M Return vs Nifty],"&gt;=10")/Table4[[#This Row],[Count]]</f>
        <v>1</v>
      </c>
      <c r="G97" s="1">
        <f>COUNTIFS(Table2[Sub-Sector],Table4[[#This Row],[Sub-Sector]],Table2[1Y Return vs Nifty],"&gt;=10")/Table4[[#This Row],[Count]]</f>
        <v>1</v>
      </c>
      <c r="H97" s="1">
        <f>COUNTIFS(Table2[Sub-Sector],Table4[[#This Row],[Sub-Sector]],Table2[RSI Exponential â€“ 14D],"&gt;=50")/Table4[[#This Row],[Count]]</f>
        <v>1</v>
      </c>
      <c r="I97" s="1">
        <f>COUNTIFS(Table2[Sub-Sector],Table4[[#This Row],[Sub-Sector]],Table2[Relative Volume],"&gt;=2")/Table4[[#This Row],[Count]]</f>
        <v>0</v>
      </c>
      <c r="J97" s="1">
        <f>COUNTIFS(Table2[Sub-Sector],Table4[[#This Row],[Sub-Sector]],Table2[% Away From Day Low],"&gt;=0.05")/Table4[[#This Row],[Count]]</f>
        <v>0</v>
      </c>
      <c r="K97" s="1">
        <f>COUNTIFS(Table2[Sub-Sector],Table4[[#This Row],[Sub-Sector]],Table2[% Away From Day High],"&lt;=0.05")/Table4[[#This Row],[Count]]</f>
        <v>0.5</v>
      </c>
      <c r="L97" s="1">
        <f>COUNTIFS(Table2[Sub-Sector],Table4[[#This Row],[Sub-Sector]],Table2[% Away From Current Week Low],"&gt;=0.05")/Table4[[#This Row],[Count]]</f>
        <v>0</v>
      </c>
      <c r="M97" s="1">
        <f>COUNTIFS(Table2[Sub-Sector],Table4[[#This Row],[Sub-Sector]],Table2[% Away From Current Week High],"&lt;=0.05")/Table4[[#This Row],[Count]]</f>
        <v>0.5</v>
      </c>
      <c r="N97" s="1">
        <f>COUNTIFS(Table2[Sub-Sector],Table4[[#This Row],[Sub-Sector]],Table2[% Away From Current Month Low],"&gt;=0.05")/Table4[[#This Row],[Count]]</f>
        <v>1</v>
      </c>
      <c r="O97" s="1">
        <f>COUNTIFS(Table2[Sub-Sector],Table4[[#This Row],[Sub-Sector]],Table2[% Away From Current Month High],"&lt;=0.05")/Table4[[#This Row],[Count]]</f>
        <v>0.5</v>
      </c>
      <c r="P97" s="1">
        <f>COUNTIFS(Table2[Sub-Sector],Table4[[#This Row],[Sub-Sector]],Table2[% Away From 52W High],"&lt;=10")/Table4[[#This Row],[Count]]</f>
        <v>0.5</v>
      </c>
      <c r="Q97" s="1">
        <f>COUNTIFS(Table2[Sub-Sector],Table4[[#This Row],[Sub-Sector]],Table2[% Away From 52W Low],"&gt;=10")/Table4[[#This Row],[Count]]</f>
        <v>1</v>
      </c>
      <c r="R97" s="1">
        <f>COUNTIFS(Table2[Sub-Sector],Table4[[#This Row],[Sub-Sector]],Table2[% Price above 20 EMA],"&gt;=0")/Table4[[#This Row],[Count]]</f>
        <v>0.5</v>
      </c>
      <c r="S97" s="1">
        <f>COUNTIFS(Table2[Sub-Sector],Table4[[#This Row],[Sub-Sector]],Table2[% Price above 50 EMA],"&gt;=0")/Table4[[#This Row],[Count]]</f>
        <v>1</v>
      </c>
      <c r="T97" s="1">
        <f>COUNTIFS(Table2[Sub-Sector],Table4[[#This Row],[Sub-Sector]],Table2[% Price above 200 EMA],"&gt;=0")/Table4[[#This Row],[Count]]</f>
        <v>1</v>
      </c>
      <c r="U97" s="1">
        <f>COUNTIFS(Table2[Sub-Sector],Table4[[#This Row],[Sub-Sector]],Table2[Rate of Change - Zone],"Positive")/Table4[[#This Row],[Count]]</f>
        <v>1</v>
      </c>
      <c r="V97" s="1">
        <f>COUNTIFS(Table2[Sub-Sector],Table4[[#This Row],[Sub-Sector]],Table2[Sharpe Ratio],"&gt;=0.10")/Table4[[#This Row],[Count]]</f>
        <v>1</v>
      </c>
    </row>
    <row r="98" spans="1:22" x14ac:dyDescent="0.3">
      <c r="A98" t="s">
        <v>573</v>
      </c>
      <c r="B98">
        <f>COUNTIFS(Table2[Sub-Sector],Table4[[#This Row],[Sub-Sector]])</f>
        <v>2</v>
      </c>
      <c r="C98" s="1">
        <f>COUNTIFS(Table2[Sub-Sector],Table4[[#This Row],[Sub-Sector]],Table2[Uptrend],"Uptrend")/Table4[[#This Row],[Count]]</f>
        <v>0.5</v>
      </c>
      <c r="D98" s="1">
        <f>COUNTIFS(Table2[Sub-Sector],Table4[[#This Row],[Sub-Sector]],Table2[1W Return vs Nifty],"&gt;=5")/Table4[[#This Row],[Count]]</f>
        <v>0.5</v>
      </c>
      <c r="E98" s="1">
        <f>COUNTIFS(Table2[Sub-Sector],Table4[[#This Row],[Sub-Sector]],Table2[1M Return vs Nifty],"&gt;=5")/Table4[[#This Row],[Count]]</f>
        <v>0.5</v>
      </c>
      <c r="F98" s="1">
        <f>COUNTIFS(Table2[Sub-Sector],Table4[[#This Row],[Sub-Sector]],Table2[6M Return vs Nifty],"&gt;=10")/Table4[[#This Row],[Count]]</f>
        <v>0</v>
      </c>
      <c r="G98" s="1">
        <f>COUNTIFS(Table2[Sub-Sector],Table4[[#This Row],[Sub-Sector]],Table2[1Y Return vs Nifty],"&gt;=10")/Table4[[#This Row],[Count]]</f>
        <v>0</v>
      </c>
      <c r="H98" s="1">
        <f>COUNTIFS(Table2[Sub-Sector],Table4[[#This Row],[Sub-Sector]],Table2[RSI Exponential â€“ 14D],"&gt;=50")/Table4[[#This Row],[Count]]</f>
        <v>0.5</v>
      </c>
      <c r="I98" s="1">
        <f>COUNTIFS(Table2[Sub-Sector],Table4[[#This Row],[Sub-Sector]],Table2[Relative Volume],"&gt;=2")/Table4[[#This Row],[Count]]</f>
        <v>0</v>
      </c>
      <c r="J98" s="1">
        <f>COUNTIFS(Table2[Sub-Sector],Table4[[#This Row],[Sub-Sector]],Table2[% Away From Day Low],"&gt;=0.05")/Table4[[#This Row],[Count]]</f>
        <v>0</v>
      </c>
      <c r="K98" s="1">
        <f>COUNTIFS(Table2[Sub-Sector],Table4[[#This Row],[Sub-Sector]],Table2[% Away From Day High],"&lt;=0.05")/Table4[[#This Row],[Count]]</f>
        <v>1</v>
      </c>
      <c r="L98" s="1">
        <f>COUNTIFS(Table2[Sub-Sector],Table4[[#This Row],[Sub-Sector]],Table2[% Away From Current Week Low],"&gt;=0.05")/Table4[[#This Row],[Count]]</f>
        <v>0</v>
      </c>
      <c r="M98" s="1">
        <f>COUNTIFS(Table2[Sub-Sector],Table4[[#This Row],[Sub-Sector]],Table2[% Away From Current Week High],"&lt;=0.05")/Table4[[#This Row],[Count]]</f>
        <v>1</v>
      </c>
      <c r="N98" s="1">
        <f>COUNTIFS(Table2[Sub-Sector],Table4[[#This Row],[Sub-Sector]],Table2[% Away From Current Month Low],"&gt;=0.05")/Table4[[#This Row],[Count]]</f>
        <v>1</v>
      </c>
      <c r="O98" s="1">
        <f>COUNTIFS(Table2[Sub-Sector],Table4[[#This Row],[Sub-Sector]],Table2[% Away From Current Month High],"&lt;=0.05")/Table4[[#This Row],[Count]]</f>
        <v>0.5</v>
      </c>
      <c r="P98" s="1">
        <f>COUNTIFS(Table2[Sub-Sector],Table4[[#This Row],[Sub-Sector]],Table2[% Away From 52W High],"&lt;=10")/Table4[[#This Row],[Count]]</f>
        <v>0</v>
      </c>
      <c r="Q98" s="1">
        <f>COUNTIFS(Table2[Sub-Sector],Table4[[#This Row],[Sub-Sector]],Table2[% Away From 52W Low],"&gt;=10")/Table4[[#This Row],[Count]]</f>
        <v>1</v>
      </c>
      <c r="R98" s="1">
        <f>COUNTIFS(Table2[Sub-Sector],Table4[[#This Row],[Sub-Sector]],Table2[% Price above 20 EMA],"&gt;=0")/Table4[[#This Row],[Count]]</f>
        <v>1</v>
      </c>
      <c r="S98" s="1">
        <f>COUNTIFS(Table2[Sub-Sector],Table4[[#This Row],[Sub-Sector]],Table2[% Price above 50 EMA],"&gt;=0")/Table4[[#This Row],[Count]]</f>
        <v>1</v>
      </c>
      <c r="T98" s="1">
        <f>COUNTIFS(Table2[Sub-Sector],Table4[[#This Row],[Sub-Sector]],Table2[% Price above 200 EMA],"&gt;=0")/Table4[[#This Row],[Count]]</f>
        <v>0.5</v>
      </c>
      <c r="U98" s="1">
        <f>COUNTIFS(Table2[Sub-Sector],Table4[[#This Row],[Sub-Sector]],Table2[Rate of Change - Zone],"Positive")/Table4[[#This Row],[Count]]</f>
        <v>1</v>
      </c>
      <c r="V98" s="1">
        <f>COUNTIFS(Table2[Sub-Sector],Table4[[#This Row],[Sub-Sector]],Table2[Sharpe Ratio],"&gt;=0.10")/Table4[[#This Row],[Count]]</f>
        <v>0.5</v>
      </c>
    </row>
    <row r="99" spans="1:22" x14ac:dyDescent="0.3">
      <c r="A99" t="s">
        <v>1112</v>
      </c>
      <c r="B99">
        <f>COUNTIFS(Table2[Sub-Sector],Table4[[#This Row],[Sub-Sector]])</f>
        <v>2</v>
      </c>
      <c r="C99" s="1">
        <f>COUNTIFS(Table2[Sub-Sector],Table4[[#This Row],[Sub-Sector]],Table2[Uptrend],"Uptrend")/Table4[[#This Row],[Count]]</f>
        <v>0</v>
      </c>
      <c r="D99" s="1">
        <f>COUNTIFS(Table2[Sub-Sector],Table4[[#This Row],[Sub-Sector]],Table2[1W Return vs Nifty],"&gt;=5")/Table4[[#This Row],[Count]]</f>
        <v>0.5</v>
      </c>
      <c r="E99" s="1">
        <f>COUNTIFS(Table2[Sub-Sector],Table4[[#This Row],[Sub-Sector]],Table2[1M Return vs Nifty],"&gt;=5")/Table4[[#This Row],[Count]]</f>
        <v>0.5</v>
      </c>
      <c r="F99" s="1">
        <f>COUNTIFS(Table2[Sub-Sector],Table4[[#This Row],[Sub-Sector]],Table2[6M Return vs Nifty],"&gt;=10")/Table4[[#This Row],[Count]]</f>
        <v>0</v>
      </c>
      <c r="G99" s="1">
        <f>COUNTIFS(Table2[Sub-Sector],Table4[[#This Row],[Sub-Sector]],Table2[1Y Return vs Nifty],"&gt;=10")/Table4[[#This Row],[Count]]</f>
        <v>0</v>
      </c>
      <c r="H99" s="1">
        <f>COUNTIFS(Table2[Sub-Sector],Table4[[#This Row],[Sub-Sector]],Table2[RSI Exponential â€“ 14D],"&gt;=50")/Table4[[#This Row],[Count]]</f>
        <v>0.5</v>
      </c>
      <c r="I99" s="1">
        <f>COUNTIFS(Table2[Sub-Sector],Table4[[#This Row],[Sub-Sector]],Table2[Relative Volume],"&gt;=2")/Table4[[#This Row],[Count]]</f>
        <v>0</v>
      </c>
      <c r="J99" s="1">
        <f>COUNTIFS(Table2[Sub-Sector],Table4[[#This Row],[Sub-Sector]],Table2[% Away From Day Low],"&gt;=0.05")/Table4[[#This Row],[Count]]</f>
        <v>0</v>
      </c>
      <c r="K99" s="1">
        <f>COUNTIFS(Table2[Sub-Sector],Table4[[#This Row],[Sub-Sector]],Table2[% Away From Day High],"&lt;=0.05")/Table4[[#This Row],[Count]]</f>
        <v>1</v>
      </c>
      <c r="L99" s="1">
        <f>COUNTIFS(Table2[Sub-Sector],Table4[[#This Row],[Sub-Sector]],Table2[% Away From Current Week Low],"&gt;=0.05")/Table4[[#This Row],[Count]]</f>
        <v>0.5</v>
      </c>
      <c r="M99" s="1">
        <f>COUNTIFS(Table2[Sub-Sector],Table4[[#This Row],[Sub-Sector]],Table2[% Away From Current Week High],"&lt;=0.05")/Table4[[#This Row],[Count]]</f>
        <v>1</v>
      </c>
      <c r="N99" s="1">
        <f>COUNTIFS(Table2[Sub-Sector],Table4[[#This Row],[Sub-Sector]],Table2[% Away From Current Month Low],"&gt;=0.05")/Table4[[#This Row],[Count]]</f>
        <v>1</v>
      </c>
      <c r="O99" s="1">
        <f>COUNTIFS(Table2[Sub-Sector],Table4[[#This Row],[Sub-Sector]],Table2[% Away From Current Month High],"&lt;=0.05")/Table4[[#This Row],[Count]]</f>
        <v>0.5</v>
      </c>
      <c r="P99" s="1">
        <f>COUNTIFS(Table2[Sub-Sector],Table4[[#This Row],[Sub-Sector]],Table2[% Away From 52W High],"&lt;=10")/Table4[[#This Row],[Count]]</f>
        <v>0</v>
      </c>
      <c r="Q99" s="1">
        <f>COUNTIFS(Table2[Sub-Sector],Table4[[#This Row],[Sub-Sector]],Table2[% Away From 52W Low],"&gt;=10")/Table4[[#This Row],[Count]]</f>
        <v>0.5</v>
      </c>
      <c r="R99" s="1">
        <f>COUNTIFS(Table2[Sub-Sector],Table4[[#This Row],[Sub-Sector]],Table2[% Price above 20 EMA],"&gt;=0")/Table4[[#This Row],[Count]]</f>
        <v>0.5</v>
      </c>
      <c r="S99" s="1">
        <f>COUNTIFS(Table2[Sub-Sector],Table4[[#This Row],[Sub-Sector]],Table2[% Price above 50 EMA],"&gt;=0")/Table4[[#This Row],[Count]]</f>
        <v>0.5</v>
      </c>
      <c r="T99" s="1">
        <f>COUNTIFS(Table2[Sub-Sector],Table4[[#This Row],[Sub-Sector]],Table2[% Price above 200 EMA],"&gt;=0")/Table4[[#This Row],[Count]]</f>
        <v>0.5</v>
      </c>
      <c r="U99" s="1">
        <f>COUNTIFS(Table2[Sub-Sector],Table4[[#This Row],[Sub-Sector]],Table2[Rate of Change - Zone],"Positive")/Table4[[#This Row],[Count]]</f>
        <v>1</v>
      </c>
      <c r="V99" s="1">
        <f>COUNTIFS(Table2[Sub-Sector],Table4[[#This Row],[Sub-Sector]],Table2[Sharpe Ratio],"&gt;=0.10")/Table4[[#This Row],[Count]]</f>
        <v>0</v>
      </c>
    </row>
    <row r="100" spans="1:22" x14ac:dyDescent="0.3">
      <c r="A100" t="s">
        <v>1408</v>
      </c>
      <c r="B100">
        <f>COUNTIFS(Table2[Sub-Sector],Table4[[#This Row],[Sub-Sector]])</f>
        <v>2</v>
      </c>
      <c r="C100" s="1">
        <f>COUNTIFS(Table2[Sub-Sector],Table4[[#This Row],[Sub-Sector]],Table2[Uptrend],"Uptrend")/Table4[[#This Row],[Count]]</f>
        <v>0</v>
      </c>
      <c r="D100" s="1">
        <f>COUNTIFS(Table2[Sub-Sector],Table4[[#This Row],[Sub-Sector]],Table2[1W Return vs Nifty],"&gt;=5")/Table4[[#This Row],[Count]]</f>
        <v>0</v>
      </c>
      <c r="E100" s="1">
        <f>COUNTIFS(Table2[Sub-Sector],Table4[[#This Row],[Sub-Sector]],Table2[1M Return vs Nifty],"&gt;=5")/Table4[[#This Row],[Count]]</f>
        <v>0</v>
      </c>
      <c r="F100" s="1">
        <f>COUNTIFS(Table2[Sub-Sector],Table4[[#This Row],[Sub-Sector]],Table2[6M Return vs Nifty],"&gt;=10")/Table4[[#This Row],[Count]]</f>
        <v>0.5</v>
      </c>
      <c r="G100" s="1">
        <f>COUNTIFS(Table2[Sub-Sector],Table4[[#This Row],[Sub-Sector]],Table2[1Y Return vs Nifty],"&gt;=10")/Table4[[#This Row],[Count]]</f>
        <v>0</v>
      </c>
      <c r="H100" s="1">
        <f>COUNTIFS(Table2[Sub-Sector],Table4[[#This Row],[Sub-Sector]],Table2[RSI Exponential â€“ 14D],"&gt;=50")/Table4[[#This Row],[Count]]</f>
        <v>0</v>
      </c>
      <c r="I100" s="1">
        <f>COUNTIFS(Table2[Sub-Sector],Table4[[#This Row],[Sub-Sector]],Table2[Relative Volume],"&gt;=2")/Table4[[#This Row],[Count]]</f>
        <v>0</v>
      </c>
      <c r="J100" s="1">
        <f>COUNTIFS(Table2[Sub-Sector],Table4[[#This Row],[Sub-Sector]],Table2[% Away From Day Low],"&gt;=0.05")/Table4[[#This Row],[Count]]</f>
        <v>0</v>
      </c>
      <c r="K100" s="1">
        <f>COUNTIFS(Table2[Sub-Sector],Table4[[#This Row],[Sub-Sector]],Table2[% Away From Day High],"&lt;=0.05")/Table4[[#This Row],[Count]]</f>
        <v>1</v>
      </c>
      <c r="L100" s="1">
        <f>COUNTIFS(Table2[Sub-Sector],Table4[[#This Row],[Sub-Sector]],Table2[% Away From Current Week Low],"&gt;=0.05")/Table4[[#This Row],[Count]]</f>
        <v>0.5</v>
      </c>
      <c r="M100" s="1">
        <f>COUNTIFS(Table2[Sub-Sector],Table4[[#This Row],[Sub-Sector]],Table2[% Away From Current Week High],"&lt;=0.05")/Table4[[#This Row],[Count]]</f>
        <v>1</v>
      </c>
      <c r="N100" s="1">
        <f>COUNTIFS(Table2[Sub-Sector],Table4[[#This Row],[Sub-Sector]],Table2[% Away From Current Month Low],"&gt;=0.05")/Table4[[#This Row],[Count]]</f>
        <v>1</v>
      </c>
      <c r="O100" s="1">
        <f>COUNTIFS(Table2[Sub-Sector],Table4[[#This Row],[Sub-Sector]],Table2[% Away From Current Month High],"&lt;=0.05")/Table4[[#This Row],[Count]]</f>
        <v>0.5</v>
      </c>
      <c r="P100" s="1">
        <f>COUNTIFS(Table2[Sub-Sector],Table4[[#This Row],[Sub-Sector]],Table2[% Away From 52W High],"&lt;=10")/Table4[[#This Row],[Count]]</f>
        <v>0</v>
      </c>
      <c r="Q100" s="1">
        <f>COUNTIFS(Table2[Sub-Sector],Table4[[#This Row],[Sub-Sector]],Table2[% Away From 52W Low],"&gt;=10")/Table4[[#This Row],[Count]]</f>
        <v>1</v>
      </c>
      <c r="R100" s="1">
        <f>COUNTIFS(Table2[Sub-Sector],Table4[[#This Row],[Sub-Sector]],Table2[% Price above 20 EMA],"&gt;=0")/Table4[[#This Row],[Count]]</f>
        <v>1</v>
      </c>
      <c r="S100" s="1">
        <f>COUNTIFS(Table2[Sub-Sector],Table4[[#This Row],[Sub-Sector]],Table2[% Price above 50 EMA],"&gt;=0")/Table4[[#This Row],[Count]]</f>
        <v>1</v>
      </c>
      <c r="T100" s="1">
        <f>COUNTIFS(Table2[Sub-Sector],Table4[[#This Row],[Sub-Sector]],Table2[% Price above 200 EMA],"&gt;=0")/Table4[[#This Row],[Count]]</f>
        <v>0.5</v>
      </c>
      <c r="U100" s="1">
        <f>COUNTIFS(Table2[Sub-Sector],Table4[[#This Row],[Sub-Sector]],Table2[Rate of Change - Zone],"Positive")/Table4[[#This Row],[Count]]</f>
        <v>1</v>
      </c>
      <c r="V100" s="1">
        <f>COUNTIFS(Table2[Sub-Sector],Table4[[#This Row],[Sub-Sector]],Table2[Sharpe Ratio],"&gt;=0.10")/Table4[[#This Row],[Count]]</f>
        <v>0</v>
      </c>
    </row>
    <row r="101" spans="1:22" x14ac:dyDescent="0.3">
      <c r="A101" t="s">
        <v>40</v>
      </c>
      <c r="B101">
        <f>COUNTIFS(Table2[Sub-Sector],Table4[[#This Row],[Sub-Sector]])</f>
        <v>2</v>
      </c>
      <c r="C101" s="1">
        <f>COUNTIFS(Table2[Sub-Sector],Table4[[#This Row],[Sub-Sector]],Table2[Uptrend],"Uptrend")/Table4[[#This Row],[Count]]</f>
        <v>0</v>
      </c>
      <c r="D101" s="1">
        <f>COUNTIFS(Table2[Sub-Sector],Table4[[#This Row],[Sub-Sector]],Table2[1W Return vs Nifty],"&gt;=5")/Table4[[#This Row],[Count]]</f>
        <v>0</v>
      </c>
      <c r="E101" s="1">
        <f>COUNTIFS(Table2[Sub-Sector],Table4[[#This Row],[Sub-Sector]],Table2[1M Return vs Nifty],"&gt;=5")/Table4[[#This Row],[Count]]</f>
        <v>0</v>
      </c>
      <c r="F101" s="1">
        <f>COUNTIFS(Table2[Sub-Sector],Table4[[#This Row],[Sub-Sector]],Table2[6M Return vs Nifty],"&gt;=10")/Table4[[#This Row],[Count]]</f>
        <v>0</v>
      </c>
      <c r="G101" s="1">
        <f>COUNTIFS(Table2[Sub-Sector],Table4[[#This Row],[Sub-Sector]],Table2[1Y Return vs Nifty],"&gt;=10")/Table4[[#This Row],[Count]]</f>
        <v>0.5</v>
      </c>
      <c r="H101" s="1">
        <f>COUNTIFS(Table2[Sub-Sector],Table4[[#This Row],[Sub-Sector]],Table2[RSI Exponential â€“ 14D],"&gt;=50")/Table4[[#This Row],[Count]]</f>
        <v>0.5</v>
      </c>
      <c r="I101" s="1">
        <f>COUNTIFS(Table2[Sub-Sector],Table4[[#This Row],[Sub-Sector]],Table2[Relative Volume],"&gt;=2")/Table4[[#This Row],[Count]]</f>
        <v>0</v>
      </c>
      <c r="J101" s="1">
        <f>COUNTIFS(Table2[Sub-Sector],Table4[[#This Row],[Sub-Sector]],Table2[% Away From Day Low],"&gt;=0.05")/Table4[[#This Row],[Count]]</f>
        <v>0</v>
      </c>
      <c r="K101" s="1">
        <f>COUNTIFS(Table2[Sub-Sector],Table4[[#This Row],[Sub-Sector]],Table2[% Away From Day High],"&lt;=0.05")/Table4[[#This Row],[Count]]</f>
        <v>1</v>
      </c>
      <c r="L101" s="1">
        <f>COUNTIFS(Table2[Sub-Sector],Table4[[#This Row],[Sub-Sector]],Table2[% Away From Current Week Low],"&gt;=0.05")/Table4[[#This Row],[Count]]</f>
        <v>0</v>
      </c>
      <c r="M101" s="1">
        <f>COUNTIFS(Table2[Sub-Sector],Table4[[#This Row],[Sub-Sector]],Table2[% Away From Current Week High],"&lt;=0.05")/Table4[[#This Row],[Count]]</f>
        <v>0.5</v>
      </c>
      <c r="N101" s="1">
        <f>COUNTIFS(Table2[Sub-Sector],Table4[[#This Row],[Sub-Sector]],Table2[% Away From Current Month Low],"&gt;=0.05")/Table4[[#This Row],[Count]]</f>
        <v>0.5</v>
      </c>
      <c r="O101" s="1">
        <f>COUNTIFS(Table2[Sub-Sector],Table4[[#This Row],[Sub-Sector]],Table2[% Away From Current Month High],"&lt;=0.05")/Table4[[#This Row],[Count]]</f>
        <v>0</v>
      </c>
      <c r="P101" s="1">
        <f>COUNTIFS(Table2[Sub-Sector],Table4[[#This Row],[Sub-Sector]],Table2[% Away From 52W High],"&lt;=10")/Table4[[#This Row],[Count]]</f>
        <v>0</v>
      </c>
      <c r="Q101" s="1">
        <f>COUNTIFS(Table2[Sub-Sector],Table4[[#This Row],[Sub-Sector]],Table2[% Away From 52W Low],"&gt;=10")/Table4[[#This Row],[Count]]</f>
        <v>1</v>
      </c>
      <c r="R101" s="1">
        <f>COUNTIFS(Table2[Sub-Sector],Table4[[#This Row],[Sub-Sector]],Table2[% Price above 20 EMA],"&gt;=0")/Table4[[#This Row],[Count]]</f>
        <v>0</v>
      </c>
      <c r="S101" s="1">
        <f>COUNTIFS(Table2[Sub-Sector],Table4[[#This Row],[Sub-Sector]],Table2[% Price above 50 EMA],"&gt;=0")/Table4[[#This Row],[Count]]</f>
        <v>0.5</v>
      </c>
      <c r="T101" s="1">
        <f>COUNTIFS(Table2[Sub-Sector],Table4[[#This Row],[Sub-Sector]],Table2[% Price above 200 EMA],"&gt;=0")/Table4[[#This Row],[Count]]</f>
        <v>1</v>
      </c>
      <c r="U101" s="1">
        <f>COUNTIFS(Table2[Sub-Sector],Table4[[#This Row],[Sub-Sector]],Table2[Rate of Change - Zone],"Positive")/Table4[[#This Row],[Count]]</f>
        <v>0</v>
      </c>
      <c r="V101" s="1">
        <f>COUNTIFS(Table2[Sub-Sector],Table4[[#This Row],[Sub-Sector]],Table2[Sharpe Ratio],"&gt;=0.10")/Table4[[#This Row],[Count]]</f>
        <v>0.5</v>
      </c>
    </row>
    <row r="102" spans="1:22" x14ac:dyDescent="0.3">
      <c r="A102" t="s">
        <v>1477</v>
      </c>
      <c r="B102">
        <f>COUNTIFS(Table2[Sub-Sector],Table4[[#This Row],[Sub-Sector]])</f>
        <v>1</v>
      </c>
      <c r="C102" s="1">
        <f>COUNTIFS(Table2[Sub-Sector],Table4[[#This Row],[Sub-Sector]],Table2[Uptrend],"Uptrend")/Table4[[#This Row],[Count]]</f>
        <v>1</v>
      </c>
      <c r="D102" s="1">
        <f>COUNTIFS(Table2[Sub-Sector],Table4[[#This Row],[Sub-Sector]],Table2[1W Return vs Nifty],"&gt;=5")/Table4[[#This Row],[Count]]</f>
        <v>0</v>
      </c>
      <c r="E102" s="1">
        <f>COUNTIFS(Table2[Sub-Sector],Table4[[#This Row],[Sub-Sector]],Table2[1M Return vs Nifty],"&gt;=5")/Table4[[#This Row],[Count]]</f>
        <v>1</v>
      </c>
      <c r="F102" s="1">
        <f>COUNTIFS(Table2[Sub-Sector],Table4[[#This Row],[Sub-Sector]],Table2[6M Return vs Nifty],"&gt;=10")/Table4[[#This Row],[Count]]</f>
        <v>1</v>
      </c>
      <c r="G102" s="1">
        <f>COUNTIFS(Table2[Sub-Sector],Table4[[#This Row],[Sub-Sector]],Table2[1Y Return vs Nifty],"&gt;=10")/Table4[[#This Row],[Count]]</f>
        <v>1</v>
      </c>
      <c r="H102" s="1">
        <f>COUNTIFS(Table2[Sub-Sector],Table4[[#This Row],[Sub-Sector]],Table2[RSI Exponential â€“ 14D],"&gt;=50")/Table4[[#This Row],[Count]]</f>
        <v>0</v>
      </c>
      <c r="I102" s="1">
        <f>COUNTIFS(Table2[Sub-Sector],Table4[[#This Row],[Sub-Sector]],Table2[Relative Volume],"&gt;=2")/Table4[[#This Row],[Count]]</f>
        <v>0</v>
      </c>
      <c r="J102" s="1">
        <f>COUNTIFS(Table2[Sub-Sector],Table4[[#This Row],[Sub-Sector]],Table2[% Away From Day Low],"&gt;=0.05")/Table4[[#This Row],[Count]]</f>
        <v>0</v>
      </c>
      <c r="K102" s="1">
        <f>COUNTIFS(Table2[Sub-Sector],Table4[[#This Row],[Sub-Sector]],Table2[% Away From Day High],"&lt;=0.05")/Table4[[#This Row],[Count]]</f>
        <v>1</v>
      </c>
      <c r="L102" s="1">
        <f>COUNTIFS(Table2[Sub-Sector],Table4[[#This Row],[Sub-Sector]],Table2[% Away From Current Week Low],"&gt;=0.05")/Table4[[#This Row],[Count]]</f>
        <v>1</v>
      </c>
      <c r="M102" s="1">
        <f>COUNTIFS(Table2[Sub-Sector],Table4[[#This Row],[Sub-Sector]],Table2[% Away From Current Week High],"&lt;=0.05")/Table4[[#This Row],[Count]]</f>
        <v>1</v>
      </c>
      <c r="N102" s="1">
        <f>COUNTIFS(Table2[Sub-Sector],Table4[[#This Row],[Sub-Sector]],Table2[% Away From Current Month Low],"&gt;=0.05")/Table4[[#This Row],[Count]]</f>
        <v>1</v>
      </c>
      <c r="O102" s="1">
        <f>COUNTIFS(Table2[Sub-Sector],Table4[[#This Row],[Sub-Sector]],Table2[% Away From Current Month High],"&lt;=0.05")/Table4[[#This Row],[Count]]</f>
        <v>1</v>
      </c>
      <c r="P102" s="1">
        <f>COUNTIFS(Table2[Sub-Sector],Table4[[#This Row],[Sub-Sector]],Table2[% Away From 52W High],"&lt;=10")/Table4[[#This Row],[Count]]</f>
        <v>1</v>
      </c>
      <c r="Q102" s="1">
        <f>COUNTIFS(Table2[Sub-Sector],Table4[[#This Row],[Sub-Sector]],Table2[% Away From 52W Low],"&gt;=10")/Table4[[#This Row],[Count]]</f>
        <v>1</v>
      </c>
      <c r="R102" s="1">
        <f>COUNTIFS(Table2[Sub-Sector],Table4[[#This Row],[Sub-Sector]],Table2[% Price above 20 EMA],"&gt;=0")/Table4[[#This Row],[Count]]</f>
        <v>1</v>
      </c>
      <c r="S102" s="1">
        <f>COUNTIFS(Table2[Sub-Sector],Table4[[#This Row],[Sub-Sector]],Table2[% Price above 50 EMA],"&gt;=0")/Table4[[#This Row],[Count]]</f>
        <v>1</v>
      </c>
      <c r="T102" s="1">
        <f>COUNTIFS(Table2[Sub-Sector],Table4[[#This Row],[Sub-Sector]],Table2[% Price above 200 EMA],"&gt;=0")/Table4[[#This Row],[Count]]</f>
        <v>1</v>
      </c>
      <c r="U102" s="1">
        <f>COUNTIFS(Table2[Sub-Sector],Table4[[#This Row],[Sub-Sector]],Table2[Rate of Change - Zone],"Positive")/Table4[[#This Row],[Count]]</f>
        <v>1</v>
      </c>
      <c r="V102" s="1">
        <f>COUNTIFS(Table2[Sub-Sector],Table4[[#This Row],[Sub-Sector]],Table2[Sharpe Ratio],"&gt;=0.10")/Table4[[#This Row],[Count]]</f>
        <v>1</v>
      </c>
    </row>
    <row r="103" spans="1:22" x14ac:dyDescent="0.3">
      <c r="A103" t="s">
        <v>316</v>
      </c>
      <c r="B103">
        <f>COUNTIFS(Table2[Sub-Sector],Table4[[#This Row],[Sub-Sector]])</f>
        <v>1</v>
      </c>
      <c r="C103" s="1">
        <f>COUNTIFS(Table2[Sub-Sector],Table4[[#This Row],[Sub-Sector]],Table2[Uptrend],"Uptrend")/Table4[[#This Row],[Count]]</f>
        <v>1</v>
      </c>
      <c r="D103" s="1">
        <f>COUNTIFS(Table2[Sub-Sector],Table4[[#This Row],[Sub-Sector]],Table2[1W Return vs Nifty],"&gt;=5")/Table4[[#This Row],[Count]]</f>
        <v>0</v>
      </c>
      <c r="E103" s="1">
        <f>COUNTIFS(Table2[Sub-Sector],Table4[[#This Row],[Sub-Sector]],Table2[1M Return vs Nifty],"&gt;=5")/Table4[[#This Row],[Count]]</f>
        <v>1</v>
      </c>
      <c r="F103" s="1">
        <f>COUNTIFS(Table2[Sub-Sector],Table4[[#This Row],[Sub-Sector]],Table2[6M Return vs Nifty],"&gt;=10")/Table4[[#This Row],[Count]]</f>
        <v>0</v>
      </c>
      <c r="G103" s="1">
        <f>COUNTIFS(Table2[Sub-Sector],Table4[[#This Row],[Sub-Sector]],Table2[1Y Return vs Nifty],"&gt;=10")/Table4[[#This Row],[Count]]</f>
        <v>0</v>
      </c>
      <c r="H103" s="1">
        <f>COUNTIFS(Table2[Sub-Sector],Table4[[#This Row],[Sub-Sector]],Table2[RSI Exponential â€“ 14D],"&gt;=50")/Table4[[#This Row],[Count]]</f>
        <v>1</v>
      </c>
      <c r="I103" s="1">
        <f>COUNTIFS(Table2[Sub-Sector],Table4[[#This Row],[Sub-Sector]],Table2[Relative Volume],"&gt;=2")/Table4[[#This Row],[Count]]</f>
        <v>0</v>
      </c>
      <c r="J103" s="1">
        <f>COUNTIFS(Table2[Sub-Sector],Table4[[#This Row],[Sub-Sector]],Table2[% Away From Day Low],"&gt;=0.05")/Table4[[#This Row],[Count]]</f>
        <v>0</v>
      </c>
      <c r="K103" s="1">
        <f>COUNTIFS(Table2[Sub-Sector],Table4[[#This Row],[Sub-Sector]],Table2[% Away From Day High],"&lt;=0.05")/Table4[[#This Row],[Count]]</f>
        <v>1</v>
      </c>
      <c r="L103" s="1">
        <f>COUNTIFS(Table2[Sub-Sector],Table4[[#This Row],[Sub-Sector]],Table2[% Away From Current Week Low],"&gt;=0.05")/Table4[[#This Row],[Count]]</f>
        <v>1</v>
      </c>
      <c r="M103" s="1">
        <f>COUNTIFS(Table2[Sub-Sector],Table4[[#This Row],[Sub-Sector]],Table2[% Away From Current Week High],"&lt;=0.05")/Table4[[#This Row],[Count]]</f>
        <v>1</v>
      </c>
      <c r="N103" s="1">
        <f>COUNTIFS(Table2[Sub-Sector],Table4[[#This Row],[Sub-Sector]],Table2[% Away From Current Month Low],"&gt;=0.05")/Table4[[#This Row],[Count]]</f>
        <v>1</v>
      </c>
      <c r="O103" s="1">
        <f>COUNTIFS(Table2[Sub-Sector],Table4[[#This Row],[Sub-Sector]],Table2[% Away From Current Month High],"&lt;=0.05")/Table4[[#This Row],[Count]]</f>
        <v>1</v>
      </c>
      <c r="P103" s="1">
        <f>COUNTIFS(Table2[Sub-Sector],Table4[[#This Row],[Sub-Sector]],Table2[% Away From 52W High],"&lt;=10")/Table4[[#This Row],[Count]]</f>
        <v>1</v>
      </c>
      <c r="Q103" s="1">
        <f>COUNTIFS(Table2[Sub-Sector],Table4[[#This Row],[Sub-Sector]],Table2[% Away From 52W Low],"&gt;=10")/Table4[[#This Row],[Count]]</f>
        <v>1</v>
      </c>
      <c r="R103" s="1">
        <f>COUNTIFS(Table2[Sub-Sector],Table4[[#This Row],[Sub-Sector]],Table2[% Price above 20 EMA],"&gt;=0")/Table4[[#This Row],[Count]]</f>
        <v>1</v>
      </c>
      <c r="S103" s="1">
        <f>COUNTIFS(Table2[Sub-Sector],Table4[[#This Row],[Sub-Sector]],Table2[% Price above 50 EMA],"&gt;=0")/Table4[[#This Row],[Count]]</f>
        <v>1</v>
      </c>
      <c r="T103" s="1">
        <f>COUNTIFS(Table2[Sub-Sector],Table4[[#This Row],[Sub-Sector]],Table2[% Price above 200 EMA],"&gt;=0")/Table4[[#This Row],[Count]]</f>
        <v>1</v>
      </c>
      <c r="U103" s="1">
        <f>COUNTIFS(Table2[Sub-Sector],Table4[[#This Row],[Sub-Sector]],Table2[Rate of Change - Zone],"Positive")/Table4[[#This Row],[Count]]</f>
        <v>1</v>
      </c>
      <c r="V103" s="1">
        <f>COUNTIFS(Table2[Sub-Sector],Table4[[#This Row],[Sub-Sector]],Table2[Sharpe Ratio],"&gt;=0.10")/Table4[[#This Row],[Count]]</f>
        <v>1</v>
      </c>
    </row>
    <row r="104" spans="1:22" x14ac:dyDescent="0.3">
      <c r="A104" t="s">
        <v>1238</v>
      </c>
      <c r="B104">
        <f>COUNTIFS(Table2[Sub-Sector],Table4[[#This Row],[Sub-Sector]])</f>
        <v>1</v>
      </c>
      <c r="C104" s="1">
        <f>COUNTIFS(Table2[Sub-Sector],Table4[[#This Row],[Sub-Sector]],Table2[Uptrend],"Uptrend")/Table4[[#This Row],[Count]]</f>
        <v>1</v>
      </c>
      <c r="D104" s="1">
        <f>COUNTIFS(Table2[Sub-Sector],Table4[[#This Row],[Sub-Sector]],Table2[1W Return vs Nifty],"&gt;=5")/Table4[[#This Row],[Count]]</f>
        <v>0</v>
      </c>
      <c r="E104" s="1">
        <f>COUNTIFS(Table2[Sub-Sector],Table4[[#This Row],[Sub-Sector]],Table2[1M Return vs Nifty],"&gt;=5")/Table4[[#This Row],[Count]]</f>
        <v>0</v>
      </c>
      <c r="F104" s="1">
        <f>COUNTIFS(Table2[Sub-Sector],Table4[[#This Row],[Sub-Sector]],Table2[6M Return vs Nifty],"&gt;=10")/Table4[[#This Row],[Count]]</f>
        <v>0</v>
      </c>
      <c r="G104" s="1">
        <f>COUNTIFS(Table2[Sub-Sector],Table4[[#This Row],[Sub-Sector]],Table2[1Y Return vs Nifty],"&gt;=10")/Table4[[#This Row],[Count]]</f>
        <v>1</v>
      </c>
      <c r="H104" s="1">
        <f>COUNTIFS(Table2[Sub-Sector],Table4[[#This Row],[Sub-Sector]],Table2[RSI Exponential â€“ 14D],"&gt;=50")/Table4[[#This Row],[Count]]</f>
        <v>1</v>
      </c>
      <c r="I104" s="1">
        <f>COUNTIFS(Table2[Sub-Sector],Table4[[#This Row],[Sub-Sector]],Table2[Relative Volume],"&gt;=2")/Table4[[#This Row],[Count]]</f>
        <v>0</v>
      </c>
      <c r="J104" s="1">
        <f>COUNTIFS(Table2[Sub-Sector],Table4[[#This Row],[Sub-Sector]],Table2[% Away From Day Low],"&gt;=0.05")/Table4[[#This Row],[Count]]</f>
        <v>0</v>
      </c>
      <c r="K104" s="1">
        <f>COUNTIFS(Table2[Sub-Sector],Table4[[#This Row],[Sub-Sector]],Table2[% Away From Day High],"&lt;=0.05")/Table4[[#This Row],[Count]]</f>
        <v>1</v>
      </c>
      <c r="L104" s="1">
        <f>COUNTIFS(Table2[Sub-Sector],Table4[[#This Row],[Sub-Sector]],Table2[% Away From Current Week Low],"&gt;=0.05")/Table4[[#This Row],[Count]]</f>
        <v>0</v>
      </c>
      <c r="M104" s="1">
        <f>COUNTIFS(Table2[Sub-Sector],Table4[[#This Row],[Sub-Sector]],Table2[% Away From Current Week High],"&lt;=0.05")/Table4[[#This Row],[Count]]</f>
        <v>1</v>
      </c>
      <c r="N104" s="1">
        <f>COUNTIFS(Table2[Sub-Sector],Table4[[#This Row],[Sub-Sector]],Table2[% Away From Current Month Low],"&gt;=0.05")/Table4[[#This Row],[Count]]</f>
        <v>1</v>
      </c>
      <c r="O104" s="1">
        <f>COUNTIFS(Table2[Sub-Sector],Table4[[#This Row],[Sub-Sector]],Table2[% Away From Current Month High],"&lt;=0.05")/Table4[[#This Row],[Count]]</f>
        <v>1</v>
      </c>
      <c r="P104" s="1">
        <f>COUNTIFS(Table2[Sub-Sector],Table4[[#This Row],[Sub-Sector]],Table2[% Away From 52W High],"&lt;=10")/Table4[[#This Row],[Count]]</f>
        <v>0</v>
      </c>
      <c r="Q104" s="1">
        <f>COUNTIFS(Table2[Sub-Sector],Table4[[#This Row],[Sub-Sector]],Table2[% Away From 52W Low],"&gt;=10")/Table4[[#This Row],[Count]]</f>
        <v>1</v>
      </c>
      <c r="R104" s="1">
        <f>COUNTIFS(Table2[Sub-Sector],Table4[[#This Row],[Sub-Sector]],Table2[% Price above 20 EMA],"&gt;=0")/Table4[[#This Row],[Count]]</f>
        <v>1</v>
      </c>
      <c r="S104" s="1">
        <f>COUNTIFS(Table2[Sub-Sector],Table4[[#This Row],[Sub-Sector]],Table2[% Price above 50 EMA],"&gt;=0")/Table4[[#This Row],[Count]]</f>
        <v>1</v>
      </c>
      <c r="T104" s="1">
        <f>COUNTIFS(Table2[Sub-Sector],Table4[[#This Row],[Sub-Sector]],Table2[% Price above 200 EMA],"&gt;=0")/Table4[[#This Row],[Count]]</f>
        <v>1</v>
      </c>
      <c r="U104" s="1">
        <f>COUNTIFS(Table2[Sub-Sector],Table4[[#This Row],[Sub-Sector]],Table2[Rate of Change - Zone],"Positive")/Table4[[#This Row],[Count]]</f>
        <v>1</v>
      </c>
      <c r="V104" s="1">
        <f>COUNTIFS(Table2[Sub-Sector],Table4[[#This Row],[Sub-Sector]],Table2[Sharpe Ratio],"&gt;=0.10")/Table4[[#This Row],[Count]]</f>
        <v>0</v>
      </c>
    </row>
    <row r="105" spans="1:22" x14ac:dyDescent="0.3">
      <c r="A105" t="s">
        <v>534</v>
      </c>
      <c r="B105">
        <f>COUNTIFS(Table2[Sub-Sector],Table4[[#This Row],[Sub-Sector]])</f>
        <v>1</v>
      </c>
      <c r="C105" s="1">
        <f>COUNTIFS(Table2[Sub-Sector],Table4[[#This Row],[Sub-Sector]],Table2[Uptrend],"Uptrend")/Table4[[#This Row],[Count]]</f>
        <v>1</v>
      </c>
      <c r="D105" s="1">
        <f>COUNTIFS(Table2[Sub-Sector],Table4[[#This Row],[Sub-Sector]],Table2[1W Return vs Nifty],"&gt;=5")/Table4[[#This Row],[Count]]</f>
        <v>0</v>
      </c>
      <c r="E105" s="1">
        <f>COUNTIFS(Table2[Sub-Sector],Table4[[#This Row],[Sub-Sector]],Table2[1M Return vs Nifty],"&gt;=5")/Table4[[#This Row],[Count]]</f>
        <v>1</v>
      </c>
      <c r="F105" s="1">
        <f>COUNTIFS(Table2[Sub-Sector],Table4[[#This Row],[Sub-Sector]],Table2[6M Return vs Nifty],"&gt;=10")/Table4[[#This Row],[Count]]</f>
        <v>0</v>
      </c>
      <c r="G105" s="1">
        <f>COUNTIFS(Table2[Sub-Sector],Table4[[#This Row],[Sub-Sector]],Table2[1Y Return vs Nifty],"&gt;=10")/Table4[[#This Row],[Count]]</f>
        <v>1</v>
      </c>
      <c r="H105" s="1">
        <f>COUNTIFS(Table2[Sub-Sector],Table4[[#This Row],[Sub-Sector]],Table2[RSI Exponential â€“ 14D],"&gt;=50")/Table4[[#This Row],[Count]]</f>
        <v>1</v>
      </c>
      <c r="I105" s="1">
        <f>COUNTIFS(Table2[Sub-Sector],Table4[[#This Row],[Sub-Sector]],Table2[Relative Volume],"&gt;=2")/Table4[[#This Row],[Count]]</f>
        <v>0</v>
      </c>
      <c r="J105" s="1">
        <f>COUNTIFS(Table2[Sub-Sector],Table4[[#This Row],[Sub-Sector]],Table2[% Away From Day Low],"&gt;=0.05")/Table4[[#This Row],[Count]]</f>
        <v>0</v>
      </c>
      <c r="K105" s="1">
        <f>COUNTIFS(Table2[Sub-Sector],Table4[[#This Row],[Sub-Sector]],Table2[% Away From Day High],"&lt;=0.05")/Table4[[#This Row],[Count]]</f>
        <v>1</v>
      </c>
      <c r="L105" s="1">
        <f>COUNTIFS(Table2[Sub-Sector],Table4[[#This Row],[Sub-Sector]],Table2[% Away From Current Week Low],"&gt;=0.05")/Table4[[#This Row],[Count]]</f>
        <v>0</v>
      </c>
      <c r="M105" s="1">
        <f>COUNTIFS(Table2[Sub-Sector],Table4[[#This Row],[Sub-Sector]],Table2[% Away From Current Week High],"&lt;=0.05")/Table4[[#This Row],[Count]]</f>
        <v>1</v>
      </c>
      <c r="N105" s="1">
        <f>COUNTIFS(Table2[Sub-Sector],Table4[[#This Row],[Sub-Sector]],Table2[% Away From Current Month Low],"&gt;=0.05")/Table4[[#This Row],[Count]]</f>
        <v>1</v>
      </c>
      <c r="O105" s="1">
        <f>COUNTIFS(Table2[Sub-Sector],Table4[[#This Row],[Sub-Sector]],Table2[% Away From Current Month High],"&lt;=0.05")/Table4[[#This Row],[Count]]</f>
        <v>1</v>
      </c>
      <c r="P105" s="1">
        <f>COUNTIFS(Table2[Sub-Sector],Table4[[#This Row],[Sub-Sector]],Table2[% Away From 52W High],"&lt;=10")/Table4[[#This Row],[Count]]</f>
        <v>1</v>
      </c>
      <c r="Q105" s="1">
        <f>COUNTIFS(Table2[Sub-Sector],Table4[[#This Row],[Sub-Sector]],Table2[% Away From 52W Low],"&gt;=10")/Table4[[#This Row],[Count]]</f>
        <v>1</v>
      </c>
      <c r="R105" s="1">
        <f>COUNTIFS(Table2[Sub-Sector],Table4[[#This Row],[Sub-Sector]],Table2[% Price above 20 EMA],"&gt;=0")/Table4[[#This Row],[Count]]</f>
        <v>1</v>
      </c>
      <c r="S105" s="1">
        <f>COUNTIFS(Table2[Sub-Sector],Table4[[#This Row],[Sub-Sector]],Table2[% Price above 50 EMA],"&gt;=0")/Table4[[#This Row],[Count]]</f>
        <v>1</v>
      </c>
      <c r="T105" s="1">
        <f>COUNTIFS(Table2[Sub-Sector],Table4[[#This Row],[Sub-Sector]],Table2[% Price above 200 EMA],"&gt;=0")/Table4[[#This Row],[Count]]</f>
        <v>1</v>
      </c>
      <c r="U105" s="1">
        <f>COUNTIFS(Table2[Sub-Sector],Table4[[#This Row],[Sub-Sector]],Table2[Rate of Change - Zone],"Positive")/Table4[[#This Row],[Count]]</f>
        <v>1</v>
      </c>
      <c r="V105" s="1">
        <f>COUNTIFS(Table2[Sub-Sector],Table4[[#This Row],[Sub-Sector]],Table2[Sharpe Ratio],"&gt;=0.10")/Table4[[#This Row],[Count]]</f>
        <v>0</v>
      </c>
    </row>
    <row r="106" spans="1:22" x14ac:dyDescent="0.3">
      <c r="A106" t="s">
        <v>503</v>
      </c>
      <c r="B106">
        <f>COUNTIFS(Table2[Sub-Sector],Table4[[#This Row],[Sub-Sector]])</f>
        <v>1</v>
      </c>
      <c r="C106" s="1">
        <f>COUNTIFS(Table2[Sub-Sector],Table4[[#This Row],[Sub-Sector]],Table2[Uptrend],"Uptrend")/Table4[[#This Row],[Count]]</f>
        <v>1</v>
      </c>
      <c r="D106" s="1">
        <f>COUNTIFS(Table2[Sub-Sector],Table4[[#This Row],[Sub-Sector]],Table2[1W Return vs Nifty],"&gt;=5")/Table4[[#This Row],[Count]]</f>
        <v>0</v>
      </c>
      <c r="E106" s="1">
        <f>COUNTIFS(Table2[Sub-Sector],Table4[[#This Row],[Sub-Sector]],Table2[1M Return vs Nifty],"&gt;=5")/Table4[[#This Row],[Count]]</f>
        <v>1</v>
      </c>
      <c r="F106" s="1">
        <f>COUNTIFS(Table2[Sub-Sector],Table4[[#This Row],[Sub-Sector]],Table2[6M Return vs Nifty],"&gt;=10")/Table4[[#This Row],[Count]]</f>
        <v>1</v>
      </c>
      <c r="G106" s="1">
        <f>COUNTIFS(Table2[Sub-Sector],Table4[[#This Row],[Sub-Sector]],Table2[1Y Return vs Nifty],"&gt;=10")/Table4[[#This Row],[Count]]</f>
        <v>1</v>
      </c>
      <c r="H106" s="1">
        <f>COUNTIFS(Table2[Sub-Sector],Table4[[#This Row],[Sub-Sector]],Table2[RSI Exponential â€“ 14D],"&gt;=50")/Table4[[#This Row],[Count]]</f>
        <v>1</v>
      </c>
      <c r="I106" s="1">
        <f>COUNTIFS(Table2[Sub-Sector],Table4[[#This Row],[Sub-Sector]],Table2[Relative Volume],"&gt;=2")/Table4[[#This Row],[Count]]</f>
        <v>0</v>
      </c>
      <c r="J106" s="1">
        <f>COUNTIFS(Table2[Sub-Sector],Table4[[#This Row],[Sub-Sector]],Table2[% Away From Day Low],"&gt;=0.05")/Table4[[#This Row],[Count]]</f>
        <v>0</v>
      </c>
      <c r="K106" s="1">
        <f>COUNTIFS(Table2[Sub-Sector],Table4[[#This Row],[Sub-Sector]],Table2[% Away From Day High],"&lt;=0.05")/Table4[[#This Row],[Count]]</f>
        <v>1</v>
      </c>
      <c r="L106" s="1">
        <f>COUNTIFS(Table2[Sub-Sector],Table4[[#This Row],[Sub-Sector]],Table2[% Away From Current Week Low],"&gt;=0.05")/Table4[[#This Row],[Count]]</f>
        <v>0</v>
      </c>
      <c r="M106" s="1">
        <f>COUNTIFS(Table2[Sub-Sector],Table4[[#This Row],[Sub-Sector]],Table2[% Away From Current Week High],"&lt;=0.05")/Table4[[#This Row],[Count]]</f>
        <v>1</v>
      </c>
      <c r="N106" s="1">
        <f>COUNTIFS(Table2[Sub-Sector],Table4[[#This Row],[Sub-Sector]],Table2[% Away From Current Month Low],"&gt;=0.05")/Table4[[#This Row],[Count]]</f>
        <v>1</v>
      </c>
      <c r="O106" s="1">
        <f>COUNTIFS(Table2[Sub-Sector],Table4[[#This Row],[Sub-Sector]],Table2[% Away From Current Month High],"&lt;=0.05")/Table4[[#This Row],[Count]]</f>
        <v>1</v>
      </c>
      <c r="P106" s="1">
        <f>COUNTIFS(Table2[Sub-Sector],Table4[[#This Row],[Sub-Sector]],Table2[% Away From 52W High],"&lt;=10")/Table4[[#This Row],[Count]]</f>
        <v>1</v>
      </c>
      <c r="Q106" s="1">
        <f>COUNTIFS(Table2[Sub-Sector],Table4[[#This Row],[Sub-Sector]],Table2[% Away From 52W Low],"&gt;=10")/Table4[[#This Row],[Count]]</f>
        <v>1</v>
      </c>
      <c r="R106" s="1">
        <f>COUNTIFS(Table2[Sub-Sector],Table4[[#This Row],[Sub-Sector]],Table2[% Price above 20 EMA],"&gt;=0")/Table4[[#This Row],[Count]]</f>
        <v>1</v>
      </c>
      <c r="S106" s="1">
        <f>COUNTIFS(Table2[Sub-Sector],Table4[[#This Row],[Sub-Sector]],Table2[% Price above 50 EMA],"&gt;=0")/Table4[[#This Row],[Count]]</f>
        <v>1</v>
      </c>
      <c r="T106" s="1">
        <f>COUNTIFS(Table2[Sub-Sector],Table4[[#This Row],[Sub-Sector]],Table2[% Price above 200 EMA],"&gt;=0")/Table4[[#This Row],[Count]]</f>
        <v>1</v>
      </c>
      <c r="U106" s="1">
        <f>COUNTIFS(Table2[Sub-Sector],Table4[[#This Row],[Sub-Sector]],Table2[Rate of Change - Zone],"Positive")/Table4[[#This Row],[Count]]</f>
        <v>1</v>
      </c>
      <c r="V106" s="1">
        <f>COUNTIFS(Table2[Sub-Sector],Table4[[#This Row],[Sub-Sector]],Table2[Sharpe Ratio],"&gt;=0.10")/Table4[[#This Row],[Count]]</f>
        <v>0</v>
      </c>
    </row>
    <row r="107" spans="1:22" x14ac:dyDescent="0.3">
      <c r="A107" t="s">
        <v>819</v>
      </c>
      <c r="B107">
        <f>COUNTIFS(Table2[Sub-Sector],Table4[[#This Row],[Sub-Sector]])</f>
        <v>1</v>
      </c>
      <c r="C107" s="1">
        <f>COUNTIFS(Table2[Sub-Sector],Table4[[#This Row],[Sub-Sector]],Table2[Uptrend],"Uptrend")/Table4[[#This Row],[Count]]</f>
        <v>1</v>
      </c>
      <c r="D107" s="1">
        <f>COUNTIFS(Table2[Sub-Sector],Table4[[#This Row],[Sub-Sector]],Table2[1W Return vs Nifty],"&gt;=5")/Table4[[#This Row],[Count]]</f>
        <v>0</v>
      </c>
      <c r="E107" s="1">
        <f>COUNTIFS(Table2[Sub-Sector],Table4[[#This Row],[Sub-Sector]],Table2[1M Return vs Nifty],"&gt;=5")/Table4[[#This Row],[Count]]</f>
        <v>0</v>
      </c>
      <c r="F107" s="1">
        <f>COUNTIFS(Table2[Sub-Sector],Table4[[#This Row],[Sub-Sector]],Table2[6M Return vs Nifty],"&gt;=10")/Table4[[#This Row],[Count]]</f>
        <v>0</v>
      </c>
      <c r="G107" s="1">
        <f>COUNTIFS(Table2[Sub-Sector],Table4[[#This Row],[Sub-Sector]],Table2[1Y Return vs Nifty],"&gt;=10")/Table4[[#This Row],[Count]]</f>
        <v>0</v>
      </c>
      <c r="H107" s="1">
        <f>COUNTIFS(Table2[Sub-Sector],Table4[[#This Row],[Sub-Sector]],Table2[RSI Exponential â€“ 14D],"&gt;=50")/Table4[[#This Row],[Count]]</f>
        <v>1</v>
      </c>
      <c r="I107" s="1">
        <f>COUNTIFS(Table2[Sub-Sector],Table4[[#This Row],[Sub-Sector]],Table2[Relative Volume],"&gt;=2")/Table4[[#This Row],[Count]]</f>
        <v>0</v>
      </c>
      <c r="J107" s="1">
        <f>COUNTIFS(Table2[Sub-Sector],Table4[[#This Row],[Sub-Sector]],Table2[% Away From Day Low],"&gt;=0.05")/Table4[[#This Row],[Count]]</f>
        <v>0</v>
      </c>
      <c r="K107" s="1">
        <f>COUNTIFS(Table2[Sub-Sector],Table4[[#This Row],[Sub-Sector]],Table2[% Away From Day High],"&lt;=0.05")/Table4[[#This Row],[Count]]</f>
        <v>1</v>
      </c>
      <c r="L107" s="1">
        <f>COUNTIFS(Table2[Sub-Sector],Table4[[#This Row],[Sub-Sector]],Table2[% Away From Current Week Low],"&gt;=0.05")/Table4[[#This Row],[Count]]</f>
        <v>0</v>
      </c>
      <c r="M107" s="1">
        <f>COUNTIFS(Table2[Sub-Sector],Table4[[#This Row],[Sub-Sector]],Table2[% Away From Current Week High],"&lt;=0.05")/Table4[[#This Row],[Count]]</f>
        <v>1</v>
      </c>
      <c r="N107" s="1">
        <f>COUNTIFS(Table2[Sub-Sector],Table4[[#This Row],[Sub-Sector]],Table2[% Away From Current Month Low],"&gt;=0.05")/Table4[[#This Row],[Count]]</f>
        <v>1</v>
      </c>
      <c r="O107" s="1">
        <f>COUNTIFS(Table2[Sub-Sector],Table4[[#This Row],[Sub-Sector]],Table2[% Away From Current Month High],"&lt;=0.05")/Table4[[#This Row],[Count]]</f>
        <v>1</v>
      </c>
      <c r="P107" s="1">
        <f>COUNTIFS(Table2[Sub-Sector],Table4[[#This Row],[Sub-Sector]],Table2[% Away From 52W High],"&lt;=10")/Table4[[#This Row],[Count]]</f>
        <v>1</v>
      </c>
      <c r="Q107" s="1">
        <f>COUNTIFS(Table2[Sub-Sector],Table4[[#This Row],[Sub-Sector]],Table2[% Away From 52W Low],"&gt;=10")/Table4[[#This Row],[Count]]</f>
        <v>1</v>
      </c>
      <c r="R107" s="1">
        <f>COUNTIFS(Table2[Sub-Sector],Table4[[#This Row],[Sub-Sector]],Table2[% Price above 20 EMA],"&gt;=0")/Table4[[#This Row],[Count]]</f>
        <v>1</v>
      </c>
      <c r="S107" s="1">
        <f>COUNTIFS(Table2[Sub-Sector],Table4[[#This Row],[Sub-Sector]],Table2[% Price above 50 EMA],"&gt;=0")/Table4[[#This Row],[Count]]</f>
        <v>1</v>
      </c>
      <c r="T107" s="1">
        <f>COUNTIFS(Table2[Sub-Sector],Table4[[#This Row],[Sub-Sector]],Table2[% Price above 200 EMA],"&gt;=0")/Table4[[#This Row],[Count]]</f>
        <v>1</v>
      </c>
      <c r="U107" s="1">
        <f>COUNTIFS(Table2[Sub-Sector],Table4[[#This Row],[Sub-Sector]],Table2[Rate of Change - Zone],"Positive")/Table4[[#This Row],[Count]]</f>
        <v>1</v>
      </c>
      <c r="V107" s="1">
        <f>COUNTIFS(Table2[Sub-Sector],Table4[[#This Row],[Sub-Sector]],Table2[Sharpe Ratio],"&gt;=0.10")/Table4[[#This Row],[Count]]</f>
        <v>0</v>
      </c>
    </row>
    <row r="108" spans="1:22" x14ac:dyDescent="0.3">
      <c r="A108" t="s">
        <v>438</v>
      </c>
      <c r="B108">
        <f>COUNTIFS(Table2[Sub-Sector],Table4[[#This Row],[Sub-Sector]])</f>
        <v>1</v>
      </c>
      <c r="C108" s="1">
        <f>COUNTIFS(Table2[Sub-Sector],Table4[[#This Row],[Sub-Sector]],Table2[Uptrend],"Uptrend")/Table4[[#This Row],[Count]]</f>
        <v>1</v>
      </c>
      <c r="D108" s="1">
        <f>COUNTIFS(Table2[Sub-Sector],Table4[[#This Row],[Sub-Sector]],Table2[1W Return vs Nifty],"&gt;=5")/Table4[[#This Row],[Count]]</f>
        <v>0</v>
      </c>
      <c r="E108" s="1">
        <f>COUNTIFS(Table2[Sub-Sector],Table4[[#This Row],[Sub-Sector]],Table2[1M Return vs Nifty],"&gt;=5")/Table4[[#This Row],[Count]]</f>
        <v>0</v>
      </c>
      <c r="F108" s="1">
        <f>COUNTIFS(Table2[Sub-Sector],Table4[[#This Row],[Sub-Sector]],Table2[6M Return vs Nifty],"&gt;=10")/Table4[[#This Row],[Count]]</f>
        <v>0</v>
      </c>
      <c r="G108" s="1">
        <f>COUNTIFS(Table2[Sub-Sector],Table4[[#This Row],[Sub-Sector]],Table2[1Y Return vs Nifty],"&gt;=10")/Table4[[#This Row],[Count]]</f>
        <v>0</v>
      </c>
      <c r="H108" s="1">
        <f>COUNTIFS(Table2[Sub-Sector],Table4[[#This Row],[Sub-Sector]],Table2[RSI Exponential â€“ 14D],"&gt;=50")/Table4[[#This Row],[Count]]</f>
        <v>0</v>
      </c>
      <c r="I108" s="1">
        <f>COUNTIFS(Table2[Sub-Sector],Table4[[#This Row],[Sub-Sector]],Table2[Relative Volume],"&gt;=2")/Table4[[#This Row],[Count]]</f>
        <v>0</v>
      </c>
      <c r="J108" s="1">
        <f>COUNTIFS(Table2[Sub-Sector],Table4[[#This Row],[Sub-Sector]],Table2[% Away From Day Low],"&gt;=0.05")/Table4[[#This Row],[Count]]</f>
        <v>0</v>
      </c>
      <c r="K108" s="1">
        <f>COUNTIFS(Table2[Sub-Sector],Table4[[#This Row],[Sub-Sector]],Table2[% Away From Day High],"&lt;=0.05")/Table4[[#This Row],[Count]]</f>
        <v>1</v>
      </c>
      <c r="L108" s="1">
        <f>COUNTIFS(Table2[Sub-Sector],Table4[[#This Row],[Sub-Sector]],Table2[% Away From Current Week Low],"&gt;=0.05")/Table4[[#This Row],[Count]]</f>
        <v>0</v>
      </c>
      <c r="M108" s="1">
        <f>COUNTIFS(Table2[Sub-Sector],Table4[[#This Row],[Sub-Sector]],Table2[% Away From Current Week High],"&lt;=0.05")/Table4[[#This Row],[Count]]</f>
        <v>1</v>
      </c>
      <c r="N108" s="1">
        <f>COUNTIFS(Table2[Sub-Sector],Table4[[#This Row],[Sub-Sector]],Table2[% Away From Current Month Low],"&gt;=0.05")/Table4[[#This Row],[Count]]</f>
        <v>1</v>
      </c>
      <c r="O108" s="1">
        <f>COUNTIFS(Table2[Sub-Sector],Table4[[#This Row],[Sub-Sector]],Table2[% Away From Current Month High],"&lt;=0.05")/Table4[[#This Row],[Count]]</f>
        <v>1</v>
      </c>
      <c r="P108" s="1">
        <f>COUNTIFS(Table2[Sub-Sector],Table4[[#This Row],[Sub-Sector]],Table2[% Away From 52W High],"&lt;=10")/Table4[[#This Row],[Count]]</f>
        <v>0</v>
      </c>
      <c r="Q108" s="1">
        <f>COUNTIFS(Table2[Sub-Sector],Table4[[#This Row],[Sub-Sector]],Table2[% Away From 52W Low],"&gt;=10")/Table4[[#This Row],[Count]]</f>
        <v>1</v>
      </c>
      <c r="R108" s="1">
        <f>COUNTIFS(Table2[Sub-Sector],Table4[[#This Row],[Sub-Sector]],Table2[% Price above 20 EMA],"&gt;=0")/Table4[[#This Row],[Count]]</f>
        <v>1</v>
      </c>
      <c r="S108" s="1">
        <f>COUNTIFS(Table2[Sub-Sector],Table4[[#This Row],[Sub-Sector]],Table2[% Price above 50 EMA],"&gt;=0")/Table4[[#This Row],[Count]]</f>
        <v>1</v>
      </c>
      <c r="T108" s="1">
        <f>COUNTIFS(Table2[Sub-Sector],Table4[[#This Row],[Sub-Sector]],Table2[% Price above 200 EMA],"&gt;=0")/Table4[[#This Row],[Count]]</f>
        <v>1</v>
      </c>
      <c r="U108" s="1">
        <f>COUNTIFS(Table2[Sub-Sector],Table4[[#This Row],[Sub-Sector]],Table2[Rate of Change - Zone],"Positive")/Table4[[#This Row],[Count]]</f>
        <v>1</v>
      </c>
      <c r="V108" s="1">
        <f>COUNTIFS(Table2[Sub-Sector],Table4[[#This Row],[Sub-Sector]],Table2[Sharpe Ratio],"&gt;=0.10")/Table4[[#This Row],[Count]]</f>
        <v>0</v>
      </c>
    </row>
    <row r="109" spans="1:22" x14ac:dyDescent="0.3">
      <c r="A109" t="s">
        <v>1086</v>
      </c>
      <c r="B109">
        <f>COUNTIFS(Table2[Sub-Sector],Table4[[#This Row],[Sub-Sector]])</f>
        <v>1</v>
      </c>
      <c r="C109" s="1">
        <f>COUNTIFS(Table2[Sub-Sector],Table4[[#This Row],[Sub-Sector]],Table2[Uptrend],"Uptrend")/Table4[[#This Row],[Count]]</f>
        <v>1</v>
      </c>
      <c r="D109" s="1">
        <f>COUNTIFS(Table2[Sub-Sector],Table4[[#This Row],[Sub-Sector]],Table2[1W Return vs Nifty],"&gt;=5")/Table4[[#This Row],[Count]]</f>
        <v>0</v>
      </c>
      <c r="E109" s="1">
        <f>COUNTIFS(Table2[Sub-Sector],Table4[[#This Row],[Sub-Sector]],Table2[1M Return vs Nifty],"&gt;=5")/Table4[[#This Row],[Count]]</f>
        <v>0</v>
      </c>
      <c r="F109" s="1">
        <f>COUNTIFS(Table2[Sub-Sector],Table4[[#This Row],[Sub-Sector]],Table2[6M Return vs Nifty],"&gt;=10")/Table4[[#This Row],[Count]]</f>
        <v>1</v>
      </c>
      <c r="G109" s="1">
        <f>COUNTIFS(Table2[Sub-Sector],Table4[[#This Row],[Sub-Sector]],Table2[1Y Return vs Nifty],"&gt;=10")/Table4[[#This Row],[Count]]</f>
        <v>1</v>
      </c>
      <c r="H109" s="1">
        <f>COUNTIFS(Table2[Sub-Sector],Table4[[#This Row],[Sub-Sector]],Table2[RSI Exponential â€“ 14D],"&gt;=50")/Table4[[#This Row],[Count]]</f>
        <v>1</v>
      </c>
      <c r="I109" s="1">
        <f>COUNTIFS(Table2[Sub-Sector],Table4[[#This Row],[Sub-Sector]],Table2[Relative Volume],"&gt;=2")/Table4[[#This Row],[Count]]</f>
        <v>0</v>
      </c>
      <c r="J109" s="1">
        <f>COUNTIFS(Table2[Sub-Sector],Table4[[#This Row],[Sub-Sector]],Table2[% Away From Day Low],"&gt;=0.05")/Table4[[#This Row],[Count]]</f>
        <v>0</v>
      </c>
      <c r="K109" s="1">
        <f>COUNTIFS(Table2[Sub-Sector],Table4[[#This Row],[Sub-Sector]],Table2[% Away From Day High],"&lt;=0.05")/Table4[[#This Row],[Count]]</f>
        <v>1</v>
      </c>
      <c r="L109" s="1">
        <f>COUNTIFS(Table2[Sub-Sector],Table4[[#This Row],[Sub-Sector]],Table2[% Away From Current Week Low],"&gt;=0.05")/Table4[[#This Row],[Count]]</f>
        <v>0</v>
      </c>
      <c r="M109" s="1">
        <f>COUNTIFS(Table2[Sub-Sector],Table4[[#This Row],[Sub-Sector]],Table2[% Away From Current Week High],"&lt;=0.05")/Table4[[#This Row],[Count]]</f>
        <v>0</v>
      </c>
      <c r="N109" s="1">
        <f>COUNTIFS(Table2[Sub-Sector],Table4[[#This Row],[Sub-Sector]],Table2[% Away From Current Month Low],"&gt;=0.05")/Table4[[#This Row],[Count]]</f>
        <v>1</v>
      </c>
      <c r="O109" s="1">
        <f>COUNTIFS(Table2[Sub-Sector],Table4[[#This Row],[Sub-Sector]],Table2[% Away From Current Month High],"&lt;=0.05")/Table4[[#This Row],[Count]]</f>
        <v>0</v>
      </c>
      <c r="P109" s="1">
        <f>COUNTIFS(Table2[Sub-Sector],Table4[[#This Row],[Sub-Sector]],Table2[% Away From 52W High],"&lt;=10")/Table4[[#This Row],[Count]]</f>
        <v>1</v>
      </c>
      <c r="Q109" s="1">
        <f>COUNTIFS(Table2[Sub-Sector],Table4[[#This Row],[Sub-Sector]],Table2[% Away From 52W Low],"&gt;=10")/Table4[[#This Row],[Count]]</f>
        <v>1</v>
      </c>
      <c r="R109" s="1">
        <f>COUNTIFS(Table2[Sub-Sector],Table4[[#This Row],[Sub-Sector]],Table2[% Price above 20 EMA],"&gt;=0")/Table4[[#This Row],[Count]]</f>
        <v>1</v>
      </c>
      <c r="S109" s="1">
        <f>COUNTIFS(Table2[Sub-Sector],Table4[[#This Row],[Sub-Sector]],Table2[% Price above 50 EMA],"&gt;=0")/Table4[[#This Row],[Count]]</f>
        <v>1</v>
      </c>
      <c r="T109" s="1">
        <f>COUNTIFS(Table2[Sub-Sector],Table4[[#This Row],[Sub-Sector]],Table2[% Price above 200 EMA],"&gt;=0")/Table4[[#This Row],[Count]]</f>
        <v>1</v>
      </c>
      <c r="U109" s="1">
        <f>COUNTIFS(Table2[Sub-Sector],Table4[[#This Row],[Sub-Sector]],Table2[Rate of Change - Zone],"Positive")/Table4[[#This Row],[Count]]</f>
        <v>1</v>
      </c>
      <c r="V109" s="1">
        <f>COUNTIFS(Table2[Sub-Sector],Table4[[#This Row],[Sub-Sector]],Table2[Sharpe Ratio],"&gt;=0.10")/Table4[[#This Row],[Count]]</f>
        <v>1</v>
      </c>
    </row>
    <row r="110" spans="1:22" x14ac:dyDescent="0.3">
      <c r="A110" t="s">
        <v>140</v>
      </c>
      <c r="B110">
        <f>COUNTIFS(Table2[Sub-Sector],Table4[[#This Row],[Sub-Sector]])</f>
        <v>1</v>
      </c>
      <c r="C110" s="1">
        <f>COUNTIFS(Table2[Sub-Sector],Table4[[#This Row],[Sub-Sector]],Table2[Uptrend],"Uptrend")/Table4[[#This Row],[Count]]</f>
        <v>1</v>
      </c>
      <c r="D110" s="1">
        <f>COUNTIFS(Table2[Sub-Sector],Table4[[#This Row],[Sub-Sector]],Table2[1W Return vs Nifty],"&gt;=5")/Table4[[#This Row],[Count]]</f>
        <v>0</v>
      </c>
      <c r="E110" s="1">
        <f>COUNTIFS(Table2[Sub-Sector],Table4[[#This Row],[Sub-Sector]],Table2[1M Return vs Nifty],"&gt;=5")/Table4[[#This Row],[Count]]</f>
        <v>0</v>
      </c>
      <c r="F110" s="1">
        <f>COUNTIFS(Table2[Sub-Sector],Table4[[#This Row],[Sub-Sector]],Table2[6M Return vs Nifty],"&gt;=10")/Table4[[#This Row],[Count]]</f>
        <v>1</v>
      </c>
      <c r="G110" s="1">
        <f>COUNTIFS(Table2[Sub-Sector],Table4[[#This Row],[Sub-Sector]],Table2[1Y Return vs Nifty],"&gt;=10")/Table4[[#This Row],[Count]]</f>
        <v>1</v>
      </c>
      <c r="H110" s="1">
        <f>COUNTIFS(Table2[Sub-Sector],Table4[[#This Row],[Sub-Sector]],Table2[RSI Exponential â€“ 14D],"&gt;=50")/Table4[[#This Row],[Count]]</f>
        <v>1</v>
      </c>
      <c r="I110" s="1">
        <f>COUNTIFS(Table2[Sub-Sector],Table4[[#This Row],[Sub-Sector]],Table2[Relative Volume],"&gt;=2")/Table4[[#This Row],[Count]]</f>
        <v>0</v>
      </c>
      <c r="J110" s="1">
        <f>COUNTIFS(Table2[Sub-Sector],Table4[[#This Row],[Sub-Sector]],Table2[% Away From Day Low],"&gt;=0.05")/Table4[[#This Row],[Count]]</f>
        <v>0</v>
      </c>
      <c r="K110" s="1">
        <f>COUNTIFS(Table2[Sub-Sector],Table4[[#This Row],[Sub-Sector]],Table2[% Away From Day High],"&lt;=0.05")/Table4[[#This Row],[Count]]</f>
        <v>1</v>
      </c>
      <c r="L110" s="1">
        <f>COUNTIFS(Table2[Sub-Sector],Table4[[#This Row],[Sub-Sector]],Table2[% Away From Current Week Low],"&gt;=0.05")/Table4[[#This Row],[Count]]</f>
        <v>0</v>
      </c>
      <c r="M110" s="1">
        <f>COUNTIFS(Table2[Sub-Sector],Table4[[#This Row],[Sub-Sector]],Table2[% Away From Current Week High],"&lt;=0.05")/Table4[[#This Row],[Count]]</f>
        <v>1</v>
      </c>
      <c r="N110" s="1">
        <f>COUNTIFS(Table2[Sub-Sector],Table4[[#This Row],[Sub-Sector]],Table2[% Away From Current Month Low],"&gt;=0.05")/Table4[[#This Row],[Count]]</f>
        <v>1</v>
      </c>
      <c r="O110" s="1">
        <f>COUNTIFS(Table2[Sub-Sector],Table4[[#This Row],[Sub-Sector]],Table2[% Away From Current Month High],"&lt;=0.05")/Table4[[#This Row],[Count]]</f>
        <v>0</v>
      </c>
      <c r="P110" s="1">
        <f>COUNTIFS(Table2[Sub-Sector],Table4[[#This Row],[Sub-Sector]],Table2[% Away From 52W High],"&lt;=10")/Table4[[#This Row],[Count]]</f>
        <v>1</v>
      </c>
      <c r="Q110" s="1">
        <f>COUNTIFS(Table2[Sub-Sector],Table4[[#This Row],[Sub-Sector]],Table2[% Away From 52W Low],"&gt;=10")/Table4[[#This Row],[Count]]</f>
        <v>1</v>
      </c>
      <c r="R110" s="1">
        <f>COUNTIFS(Table2[Sub-Sector],Table4[[#This Row],[Sub-Sector]],Table2[% Price above 20 EMA],"&gt;=0")/Table4[[#This Row],[Count]]</f>
        <v>1</v>
      </c>
      <c r="S110" s="1">
        <f>COUNTIFS(Table2[Sub-Sector],Table4[[#This Row],[Sub-Sector]],Table2[% Price above 50 EMA],"&gt;=0")/Table4[[#This Row],[Count]]</f>
        <v>1</v>
      </c>
      <c r="T110" s="1">
        <f>COUNTIFS(Table2[Sub-Sector],Table4[[#This Row],[Sub-Sector]],Table2[% Price above 200 EMA],"&gt;=0")/Table4[[#This Row],[Count]]</f>
        <v>1</v>
      </c>
      <c r="U110" s="1">
        <f>COUNTIFS(Table2[Sub-Sector],Table4[[#This Row],[Sub-Sector]],Table2[Rate of Change - Zone],"Positive")/Table4[[#This Row],[Count]]</f>
        <v>1</v>
      </c>
      <c r="V110" s="1">
        <f>COUNTIFS(Table2[Sub-Sector],Table4[[#This Row],[Sub-Sector]],Table2[Sharpe Ratio],"&gt;=0.10")/Table4[[#This Row],[Count]]</f>
        <v>1</v>
      </c>
    </row>
    <row r="111" spans="1:22" x14ac:dyDescent="0.3">
      <c r="A111" t="s">
        <v>1671</v>
      </c>
      <c r="B111">
        <f>COUNTIFS(Table2[Sub-Sector],Table4[[#This Row],[Sub-Sector]])</f>
        <v>1</v>
      </c>
      <c r="C111" s="1">
        <f>COUNTIFS(Table2[Sub-Sector],Table4[[#This Row],[Sub-Sector]],Table2[Uptrend],"Uptrend")/Table4[[#This Row],[Count]]</f>
        <v>1</v>
      </c>
      <c r="D111" s="1">
        <f>COUNTIFS(Table2[Sub-Sector],Table4[[#This Row],[Sub-Sector]],Table2[1W Return vs Nifty],"&gt;=5")/Table4[[#This Row],[Count]]</f>
        <v>0</v>
      </c>
      <c r="E111" s="1">
        <f>COUNTIFS(Table2[Sub-Sector],Table4[[#This Row],[Sub-Sector]],Table2[1M Return vs Nifty],"&gt;=5")/Table4[[#This Row],[Count]]</f>
        <v>1</v>
      </c>
      <c r="F111" s="1">
        <f>COUNTIFS(Table2[Sub-Sector],Table4[[#This Row],[Sub-Sector]],Table2[6M Return vs Nifty],"&gt;=10")/Table4[[#This Row],[Count]]</f>
        <v>1</v>
      </c>
      <c r="G111" s="1">
        <f>COUNTIFS(Table2[Sub-Sector],Table4[[#This Row],[Sub-Sector]],Table2[1Y Return vs Nifty],"&gt;=10")/Table4[[#This Row],[Count]]</f>
        <v>1</v>
      </c>
      <c r="H111" s="1">
        <f>COUNTIFS(Table2[Sub-Sector],Table4[[#This Row],[Sub-Sector]],Table2[RSI Exponential â€“ 14D],"&gt;=50")/Table4[[#This Row],[Count]]</f>
        <v>0</v>
      </c>
      <c r="I111" s="1">
        <f>COUNTIFS(Table2[Sub-Sector],Table4[[#This Row],[Sub-Sector]],Table2[Relative Volume],"&gt;=2")/Table4[[#This Row],[Count]]</f>
        <v>0</v>
      </c>
      <c r="J111" s="1">
        <f>COUNTIFS(Table2[Sub-Sector],Table4[[#This Row],[Sub-Sector]],Table2[% Away From Day Low],"&gt;=0.05")/Table4[[#This Row],[Count]]</f>
        <v>0</v>
      </c>
      <c r="K111" s="1">
        <f>COUNTIFS(Table2[Sub-Sector],Table4[[#This Row],[Sub-Sector]],Table2[% Away From Day High],"&lt;=0.05")/Table4[[#This Row],[Count]]</f>
        <v>1</v>
      </c>
      <c r="L111" s="1">
        <f>COUNTIFS(Table2[Sub-Sector],Table4[[#This Row],[Sub-Sector]],Table2[% Away From Current Week Low],"&gt;=0.05")/Table4[[#This Row],[Count]]</f>
        <v>0</v>
      </c>
      <c r="M111" s="1">
        <f>COUNTIFS(Table2[Sub-Sector],Table4[[#This Row],[Sub-Sector]],Table2[% Away From Current Week High],"&lt;=0.05")/Table4[[#This Row],[Count]]</f>
        <v>0</v>
      </c>
      <c r="N111" s="1">
        <f>COUNTIFS(Table2[Sub-Sector],Table4[[#This Row],[Sub-Sector]],Table2[% Away From Current Month Low],"&gt;=0.05")/Table4[[#This Row],[Count]]</f>
        <v>1</v>
      </c>
      <c r="O111" s="1">
        <f>COUNTIFS(Table2[Sub-Sector],Table4[[#This Row],[Sub-Sector]],Table2[% Away From Current Month High],"&lt;=0.05")/Table4[[#This Row],[Count]]</f>
        <v>0</v>
      </c>
      <c r="P111" s="1">
        <f>COUNTIFS(Table2[Sub-Sector],Table4[[#This Row],[Sub-Sector]],Table2[% Away From 52W High],"&lt;=10")/Table4[[#This Row],[Count]]</f>
        <v>1</v>
      </c>
      <c r="Q111" s="1">
        <f>COUNTIFS(Table2[Sub-Sector],Table4[[#This Row],[Sub-Sector]],Table2[% Away From 52W Low],"&gt;=10")/Table4[[#This Row],[Count]]</f>
        <v>1</v>
      </c>
      <c r="R111" s="1">
        <f>COUNTIFS(Table2[Sub-Sector],Table4[[#This Row],[Sub-Sector]],Table2[% Price above 20 EMA],"&gt;=0")/Table4[[#This Row],[Count]]</f>
        <v>1</v>
      </c>
      <c r="S111" s="1">
        <f>COUNTIFS(Table2[Sub-Sector],Table4[[#This Row],[Sub-Sector]],Table2[% Price above 50 EMA],"&gt;=0")/Table4[[#This Row],[Count]]</f>
        <v>1</v>
      </c>
      <c r="T111" s="1">
        <f>COUNTIFS(Table2[Sub-Sector],Table4[[#This Row],[Sub-Sector]],Table2[% Price above 200 EMA],"&gt;=0")/Table4[[#This Row],[Count]]</f>
        <v>1</v>
      </c>
      <c r="U111" s="1">
        <f>COUNTIFS(Table2[Sub-Sector],Table4[[#This Row],[Sub-Sector]],Table2[Rate of Change - Zone],"Positive")/Table4[[#This Row],[Count]]</f>
        <v>1</v>
      </c>
      <c r="V111" s="1">
        <f>COUNTIFS(Table2[Sub-Sector],Table4[[#This Row],[Sub-Sector]],Table2[Sharpe Ratio],"&gt;=0.10")/Table4[[#This Row],[Count]]</f>
        <v>0</v>
      </c>
    </row>
    <row r="112" spans="1:22" x14ac:dyDescent="0.3">
      <c r="A112" t="s">
        <v>1650</v>
      </c>
      <c r="B112">
        <f>COUNTIFS(Table2[Sub-Sector],Table4[[#This Row],[Sub-Sector]])</f>
        <v>1</v>
      </c>
      <c r="C112" s="1">
        <f>COUNTIFS(Table2[Sub-Sector],Table4[[#This Row],[Sub-Sector]],Table2[Uptrend],"Uptrend")/Table4[[#This Row],[Count]]</f>
        <v>1</v>
      </c>
      <c r="D112" s="1">
        <f>COUNTIFS(Table2[Sub-Sector],Table4[[#This Row],[Sub-Sector]],Table2[1W Return vs Nifty],"&gt;=5")/Table4[[#This Row],[Count]]</f>
        <v>1</v>
      </c>
      <c r="E112" s="1">
        <f>COUNTIFS(Table2[Sub-Sector],Table4[[#This Row],[Sub-Sector]],Table2[1M Return vs Nifty],"&gt;=5")/Table4[[#This Row],[Count]]</f>
        <v>1</v>
      </c>
      <c r="F112" s="1">
        <f>COUNTIFS(Table2[Sub-Sector],Table4[[#This Row],[Sub-Sector]],Table2[6M Return vs Nifty],"&gt;=10")/Table4[[#This Row],[Count]]</f>
        <v>1</v>
      </c>
      <c r="G112" s="1">
        <f>COUNTIFS(Table2[Sub-Sector],Table4[[#This Row],[Sub-Sector]],Table2[1Y Return vs Nifty],"&gt;=10")/Table4[[#This Row],[Count]]</f>
        <v>1</v>
      </c>
      <c r="H112" s="1">
        <f>COUNTIFS(Table2[Sub-Sector],Table4[[#This Row],[Sub-Sector]],Table2[RSI Exponential â€“ 14D],"&gt;=50")/Table4[[#This Row],[Count]]</f>
        <v>1</v>
      </c>
      <c r="I112" s="1">
        <f>COUNTIFS(Table2[Sub-Sector],Table4[[#This Row],[Sub-Sector]],Table2[Relative Volume],"&gt;=2")/Table4[[#This Row],[Count]]</f>
        <v>0</v>
      </c>
      <c r="J112" s="1">
        <f>COUNTIFS(Table2[Sub-Sector],Table4[[#This Row],[Sub-Sector]],Table2[% Away From Day Low],"&gt;=0.05")/Table4[[#This Row],[Count]]</f>
        <v>0</v>
      </c>
      <c r="K112" s="1">
        <f>COUNTIFS(Table2[Sub-Sector],Table4[[#This Row],[Sub-Sector]],Table2[% Away From Day High],"&lt;=0.05")/Table4[[#This Row],[Count]]</f>
        <v>1</v>
      </c>
      <c r="L112" s="1">
        <f>COUNTIFS(Table2[Sub-Sector],Table4[[#This Row],[Sub-Sector]],Table2[% Away From Current Week Low],"&gt;=0.05")/Table4[[#This Row],[Count]]</f>
        <v>0</v>
      </c>
      <c r="M112" s="1">
        <f>COUNTIFS(Table2[Sub-Sector],Table4[[#This Row],[Sub-Sector]],Table2[% Away From Current Week High],"&lt;=0.05")/Table4[[#This Row],[Count]]</f>
        <v>1</v>
      </c>
      <c r="N112" s="1">
        <f>COUNTIFS(Table2[Sub-Sector],Table4[[#This Row],[Sub-Sector]],Table2[% Away From Current Month Low],"&gt;=0.05")/Table4[[#This Row],[Count]]</f>
        <v>1</v>
      </c>
      <c r="O112" s="1">
        <f>COUNTIFS(Table2[Sub-Sector],Table4[[#This Row],[Sub-Sector]],Table2[% Away From Current Month High],"&lt;=0.05")/Table4[[#This Row],[Count]]</f>
        <v>0</v>
      </c>
      <c r="P112" s="1">
        <f>COUNTIFS(Table2[Sub-Sector],Table4[[#This Row],[Sub-Sector]],Table2[% Away From 52W High],"&lt;=10")/Table4[[#This Row],[Count]]</f>
        <v>1</v>
      </c>
      <c r="Q112" s="1">
        <f>COUNTIFS(Table2[Sub-Sector],Table4[[#This Row],[Sub-Sector]],Table2[% Away From 52W Low],"&gt;=10")/Table4[[#This Row],[Count]]</f>
        <v>1</v>
      </c>
      <c r="R112" s="1">
        <f>COUNTIFS(Table2[Sub-Sector],Table4[[#This Row],[Sub-Sector]],Table2[% Price above 20 EMA],"&gt;=0")/Table4[[#This Row],[Count]]</f>
        <v>1</v>
      </c>
      <c r="S112" s="1">
        <f>COUNTIFS(Table2[Sub-Sector],Table4[[#This Row],[Sub-Sector]],Table2[% Price above 50 EMA],"&gt;=0")/Table4[[#This Row],[Count]]</f>
        <v>1</v>
      </c>
      <c r="T112" s="1">
        <f>COUNTIFS(Table2[Sub-Sector],Table4[[#This Row],[Sub-Sector]],Table2[% Price above 200 EMA],"&gt;=0")/Table4[[#This Row],[Count]]</f>
        <v>1</v>
      </c>
      <c r="U112" s="1">
        <f>COUNTIFS(Table2[Sub-Sector],Table4[[#This Row],[Sub-Sector]],Table2[Rate of Change - Zone],"Positive")/Table4[[#This Row],[Count]]</f>
        <v>1</v>
      </c>
      <c r="V112" s="1">
        <f>COUNTIFS(Table2[Sub-Sector],Table4[[#This Row],[Sub-Sector]],Table2[Sharpe Ratio],"&gt;=0.10")/Table4[[#This Row],[Count]]</f>
        <v>0</v>
      </c>
    </row>
    <row r="113" spans="1:22" x14ac:dyDescent="0.3">
      <c r="A113" t="s">
        <v>344</v>
      </c>
      <c r="B113">
        <f>COUNTIFS(Table2[Sub-Sector],Table4[[#This Row],[Sub-Sector]])</f>
        <v>1</v>
      </c>
      <c r="C113" s="1">
        <f>COUNTIFS(Table2[Sub-Sector],Table4[[#This Row],[Sub-Sector]],Table2[Uptrend],"Uptrend")/Table4[[#This Row],[Count]]</f>
        <v>0</v>
      </c>
      <c r="D113" s="1">
        <f>COUNTIFS(Table2[Sub-Sector],Table4[[#This Row],[Sub-Sector]],Table2[1W Return vs Nifty],"&gt;=5")/Table4[[#This Row],[Count]]</f>
        <v>0</v>
      </c>
      <c r="E113" s="1">
        <f>COUNTIFS(Table2[Sub-Sector],Table4[[#This Row],[Sub-Sector]],Table2[1M Return vs Nifty],"&gt;=5")/Table4[[#This Row],[Count]]</f>
        <v>0</v>
      </c>
      <c r="F113" s="1">
        <f>COUNTIFS(Table2[Sub-Sector],Table4[[#This Row],[Sub-Sector]],Table2[6M Return vs Nifty],"&gt;=10")/Table4[[#This Row],[Count]]</f>
        <v>0</v>
      </c>
      <c r="G113" s="1">
        <f>COUNTIFS(Table2[Sub-Sector],Table4[[#This Row],[Sub-Sector]],Table2[1Y Return vs Nifty],"&gt;=10")/Table4[[#This Row],[Count]]</f>
        <v>0</v>
      </c>
      <c r="H113" s="1">
        <f>COUNTIFS(Table2[Sub-Sector],Table4[[#This Row],[Sub-Sector]],Table2[RSI Exponential â€“ 14D],"&gt;=50")/Table4[[#This Row],[Count]]</f>
        <v>0</v>
      </c>
      <c r="I113" s="1">
        <f>COUNTIFS(Table2[Sub-Sector],Table4[[#This Row],[Sub-Sector]],Table2[Relative Volume],"&gt;=2")/Table4[[#This Row],[Count]]</f>
        <v>0</v>
      </c>
      <c r="J113" s="1">
        <f>COUNTIFS(Table2[Sub-Sector],Table4[[#This Row],[Sub-Sector]],Table2[% Away From Day Low],"&gt;=0.05")/Table4[[#This Row],[Count]]</f>
        <v>0</v>
      </c>
      <c r="K113" s="1">
        <f>COUNTIFS(Table2[Sub-Sector],Table4[[#This Row],[Sub-Sector]],Table2[% Away From Day High],"&lt;=0.05")/Table4[[#This Row],[Count]]</f>
        <v>1</v>
      </c>
      <c r="L113" s="1">
        <f>COUNTIFS(Table2[Sub-Sector],Table4[[#This Row],[Sub-Sector]],Table2[% Away From Current Week Low],"&gt;=0.05")/Table4[[#This Row],[Count]]</f>
        <v>0</v>
      </c>
      <c r="M113" s="1">
        <f>COUNTIFS(Table2[Sub-Sector],Table4[[#This Row],[Sub-Sector]],Table2[% Away From Current Week High],"&lt;=0.05")/Table4[[#This Row],[Count]]</f>
        <v>1</v>
      </c>
      <c r="N113" s="1">
        <f>COUNTIFS(Table2[Sub-Sector],Table4[[#This Row],[Sub-Sector]],Table2[% Away From Current Month Low],"&gt;=0.05")/Table4[[#This Row],[Count]]</f>
        <v>1</v>
      </c>
      <c r="O113" s="1">
        <f>COUNTIFS(Table2[Sub-Sector],Table4[[#This Row],[Sub-Sector]],Table2[% Away From Current Month High],"&lt;=0.05")/Table4[[#This Row],[Count]]</f>
        <v>1</v>
      </c>
      <c r="P113" s="1">
        <f>COUNTIFS(Table2[Sub-Sector],Table4[[#This Row],[Sub-Sector]],Table2[% Away From 52W High],"&lt;=10")/Table4[[#This Row],[Count]]</f>
        <v>0</v>
      </c>
      <c r="Q113" s="1">
        <f>COUNTIFS(Table2[Sub-Sector],Table4[[#This Row],[Sub-Sector]],Table2[% Away From 52W Low],"&gt;=10")/Table4[[#This Row],[Count]]</f>
        <v>1</v>
      </c>
      <c r="R113" s="1">
        <f>COUNTIFS(Table2[Sub-Sector],Table4[[#This Row],[Sub-Sector]],Table2[% Price above 20 EMA],"&gt;=0")/Table4[[#This Row],[Count]]</f>
        <v>1</v>
      </c>
      <c r="S113" s="1">
        <f>COUNTIFS(Table2[Sub-Sector],Table4[[#This Row],[Sub-Sector]],Table2[% Price above 50 EMA],"&gt;=0")/Table4[[#This Row],[Count]]</f>
        <v>1</v>
      </c>
      <c r="T113" s="1">
        <f>COUNTIFS(Table2[Sub-Sector],Table4[[#This Row],[Sub-Sector]],Table2[% Price above 200 EMA],"&gt;=0")/Table4[[#This Row],[Count]]</f>
        <v>0</v>
      </c>
      <c r="U113" s="1">
        <f>COUNTIFS(Table2[Sub-Sector],Table4[[#This Row],[Sub-Sector]],Table2[Rate of Change - Zone],"Positive")/Table4[[#This Row],[Count]]</f>
        <v>1</v>
      </c>
      <c r="V113" s="1">
        <f>COUNTIFS(Table2[Sub-Sector],Table4[[#This Row],[Sub-Sector]],Table2[Sharpe Ratio],"&gt;=0.10")/Table4[[#This Row],[Count]]</f>
        <v>0</v>
      </c>
    </row>
    <row r="114" spans="1:22" x14ac:dyDescent="0.3">
      <c r="A114" t="s">
        <v>952</v>
      </c>
      <c r="B114">
        <f>COUNTIFS(Table2[Sub-Sector],Table4[[#This Row],[Sub-Sector]])</f>
        <v>1</v>
      </c>
      <c r="C114" s="1">
        <f>COUNTIFS(Table2[Sub-Sector],Table4[[#This Row],[Sub-Sector]],Table2[Uptrend],"Uptrend")/Table4[[#This Row],[Count]]</f>
        <v>0</v>
      </c>
      <c r="D114" s="1">
        <f>COUNTIFS(Table2[Sub-Sector],Table4[[#This Row],[Sub-Sector]],Table2[1W Return vs Nifty],"&gt;=5")/Table4[[#This Row],[Count]]</f>
        <v>0</v>
      </c>
      <c r="E114" s="1">
        <f>COUNTIFS(Table2[Sub-Sector],Table4[[#This Row],[Sub-Sector]],Table2[1M Return vs Nifty],"&gt;=5")/Table4[[#This Row],[Count]]</f>
        <v>0</v>
      </c>
      <c r="F114" s="1">
        <f>COUNTIFS(Table2[Sub-Sector],Table4[[#This Row],[Sub-Sector]],Table2[6M Return vs Nifty],"&gt;=10")/Table4[[#This Row],[Count]]</f>
        <v>0</v>
      </c>
      <c r="G114" s="1">
        <f>COUNTIFS(Table2[Sub-Sector],Table4[[#This Row],[Sub-Sector]],Table2[1Y Return vs Nifty],"&gt;=10")/Table4[[#This Row],[Count]]</f>
        <v>0</v>
      </c>
      <c r="H114" s="1">
        <f>COUNTIFS(Table2[Sub-Sector],Table4[[#This Row],[Sub-Sector]],Table2[RSI Exponential â€“ 14D],"&gt;=50")/Table4[[#This Row],[Count]]</f>
        <v>1</v>
      </c>
      <c r="I114" s="1">
        <f>COUNTIFS(Table2[Sub-Sector],Table4[[#This Row],[Sub-Sector]],Table2[Relative Volume],"&gt;=2")/Table4[[#This Row],[Count]]</f>
        <v>0</v>
      </c>
      <c r="J114" s="1">
        <f>COUNTIFS(Table2[Sub-Sector],Table4[[#This Row],[Sub-Sector]],Table2[% Away From Day Low],"&gt;=0.05")/Table4[[#This Row],[Count]]</f>
        <v>0</v>
      </c>
      <c r="K114" s="1">
        <f>COUNTIFS(Table2[Sub-Sector],Table4[[#This Row],[Sub-Sector]],Table2[% Away From Day High],"&lt;=0.05")/Table4[[#This Row],[Count]]</f>
        <v>1</v>
      </c>
      <c r="L114" s="1">
        <f>COUNTIFS(Table2[Sub-Sector],Table4[[#This Row],[Sub-Sector]],Table2[% Away From Current Week Low],"&gt;=0.05")/Table4[[#This Row],[Count]]</f>
        <v>0</v>
      </c>
      <c r="M114" s="1">
        <f>COUNTIFS(Table2[Sub-Sector],Table4[[#This Row],[Sub-Sector]],Table2[% Away From Current Week High],"&lt;=0.05")/Table4[[#This Row],[Count]]</f>
        <v>1</v>
      </c>
      <c r="N114" s="1">
        <f>COUNTIFS(Table2[Sub-Sector],Table4[[#This Row],[Sub-Sector]],Table2[% Away From Current Month Low],"&gt;=0.05")/Table4[[#This Row],[Count]]</f>
        <v>1</v>
      </c>
      <c r="O114" s="1">
        <f>COUNTIFS(Table2[Sub-Sector],Table4[[#This Row],[Sub-Sector]],Table2[% Away From Current Month High],"&lt;=0.05")/Table4[[#This Row],[Count]]</f>
        <v>1</v>
      </c>
      <c r="P114" s="1">
        <f>COUNTIFS(Table2[Sub-Sector],Table4[[#This Row],[Sub-Sector]],Table2[% Away From 52W High],"&lt;=10")/Table4[[#This Row],[Count]]</f>
        <v>0</v>
      </c>
      <c r="Q114" s="1">
        <f>COUNTIFS(Table2[Sub-Sector],Table4[[#This Row],[Sub-Sector]],Table2[% Away From 52W Low],"&gt;=10")/Table4[[#This Row],[Count]]</f>
        <v>1</v>
      </c>
      <c r="R114" s="1">
        <f>COUNTIFS(Table2[Sub-Sector],Table4[[#This Row],[Sub-Sector]],Table2[% Price above 20 EMA],"&gt;=0")/Table4[[#This Row],[Count]]</f>
        <v>1</v>
      </c>
      <c r="S114" s="1">
        <f>COUNTIFS(Table2[Sub-Sector],Table4[[#This Row],[Sub-Sector]],Table2[% Price above 50 EMA],"&gt;=0")/Table4[[#This Row],[Count]]</f>
        <v>1</v>
      </c>
      <c r="T114" s="1">
        <f>COUNTIFS(Table2[Sub-Sector],Table4[[#This Row],[Sub-Sector]],Table2[% Price above 200 EMA],"&gt;=0")/Table4[[#This Row],[Count]]</f>
        <v>0</v>
      </c>
      <c r="U114" s="1">
        <f>COUNTIFS(Table2[Sub-Sector],Table4[[#This Row],[Sub-Sector]],Table2[Rate of Change - Zone],"Positive")/Table4[[#This Row],[Count]]</f>
        <v>1</v>
      </c>
      <c r="V114" s="1">
        <f>COUNTIFS(Table2[Sub-Sector],Table4[[#This Row],[Sub-Sector]],Table2[Sharpe Ratio],"&gt;=0.10")/Table4[[#This Row],[Count]]</f>
        <v>0</v>
      </c>
    </row>
    <row r="115" spans="1:22" x14ac:dyDescent="0.3">
      <c r="A115" t="s">
        <v>1460</v>
      </c>
      <c r="B115">
        <f>COUNTIFS(Table2[Sub-Sector],Table4[[#This Row],[Sub-Sector]])</f>
        <v>1</v>
      </c>
      <c r="C115" s="1">
        <f>COUNTIFS(Table2[Sub-Sector],Table4[[#This Row],[Sub-Sector]],Table2[Uptrend],"Uptrend")/Table4[[#This Row],[Count]]</f>
        <v>0</v>
      </c>
      <c r="D115" s="1">
        <f>COUNTIFS(Table2[Sub-Sector],Table4[[#This Row],[Sub-Sector]],Table2[1W Return vs Nifty],"&gt;=5")/Table4[[#This Row],[Count]]</f>
        <v>0</v>
      </c>
      <c r="E115" s="1">
        <f>COUNTIFS(Table2[Sub-Sector],Table4[[#This Row],[Sub-Sector]],Table2[1M Return vs Nifty],"&gt;=5")/Table4[[#This Row],[Count]]</f>
        <v>0</v>
      </c>
      <c r="F115" s="1">
        <f>COUNTIFS(Table2[Sub-Sector],Table4[[#This Row],[Sub-Sector]],Table2[6M Return vs Nifty],"&gt;=10")/Table4[[#This Row],[Count]]</f>
        <v>0</v>
      </c>
      <c r="G115" s="1">
        <f>COUNTIFS(Table2[Sub-Sector],Table4[[#This Row],[Sub-Sector]],Table2[1Y Return vs Nifty],"&gt;=10")/Table4[[#This Row],[Count]]</f>
        <v>0</v>
      </c>
      <c r="H115" s="1">
        <f>COUNTIFS(Table2[Sub-Sector],Table4[[#This Row],[Sub-Sector]],Table2[RSI Exponential â€“ 14D],"&gt;=50")/Table4[[#This Row],[Count]]</f>
        <v>0</v>
      </c>
      <c r="I115" s="1">
        <f>COUNTIFS(Table2[Sub-Sector],Table4[[#This Row],[Sub-Sector]],Table2[Relative Volume],"&gt;=2")/Table4[[#This Row],[Count]]</f>
        <v>0</v>
      </c>
      <c r="J115" s="1">
        <f>COUNTIFS(Table2[Sub-Sector],Table4[[#This Row],[Sub-Sector]],Table2[% Away From Day Low],"&gt;=0.05")/Table4[[#This Row],[Count]]</f>
        <v>0</v>
      </c>
      <c r="K115" s="1">
        <f>COUNTIFS(Table2[Sub-Sector],Table4[[#This Row],[Sub-Sector]],Table2[% Away From Day High],"&lt;=0.05")/Table4[[#This Row],[Count]]</f>
        <v>1</v>
      </c>
      <c r="L115" s="1">
        <f>COUNTIFS(Table2[Sub-Sector],Table4[[#This Row],[Sub-Sector]],Table2[% Away From Current Week Low],"&gt;=0.05")/Table4[[#This Row],[Count]]</f>
        <v>0</v>
      </c>
      <c r="M115" s="1">
        <f>COUNTIFS(Table2[Sub-Sector],Table4[[#This Row],[Sub-Sector]],Table2[% Away From Current Week High],"&lt;=0.05")/Table4[[#This Row],[Count]]</f>
        <v>1</v>
      </c>
      <c r="N115" s="1">
        <f>COUNTIFS(Table2[Sub-Sector],Table4[[#This Row],[Sub-Sector]],Table2[% Away From Current Month Low],"&gt;=0.05")/Table4[[#This Row],[Count]]</f>
        <v>1</v>
      </c>
      <c r="O115" s="1">
        <f>COUNTIFS(Table2[Sub-Sector],Table4[[#This Row],[Sub-Sector]],Table2[% Away From Current Month High],"&lt;=0.05")/Table4[[#This Row],[Count]]</f>
        <v>1</v>
      </c>
      <c r="P115" s="1">
        <f>COUNTIFS(Table2[Sub-Sector],Table4[[#This Row],[Sub-Sector]],Table2[% Away From 52W High],"&lt;=10")/Table4[[#This Row],[Count]]</f>
        <v>0</v>
      </c>
      <c r="Q115" s="1">
        <f>COUNTIFS(Table2[Sub-Sector],Table4[[#This Row],[Sub-Sector]],Table2[% Away From 52W Low],"&gt;=10")/Table4[[#This Row],[Count]]</f>
        <v>1</v>
      </c>
      <c r="R115" s="1">
        <f>COUNTIFS(Table2[Sub-Sector],Table4[[#This Row],[Sub-Sector]],Table2[% Price above 20 EMA],"&gt;=0")/Table4[[#This Row],[Count]]</f>
        <v>1</v>
      </c>
      <c r="S115" s="1">
        <f>COUNTIFS(Table2[Sub-Sector],Table4[[#This Row],[Sub-Sector]],Table2[% Price above 50 EMA],"&gt;=0")/Table4[[#This Row],[Count]]</f>
        <v>1</v>
      </c>
      <c r="T115" s="1">
        <f>COUNTIFS(Table2[Sub-Sector],Table4[[#This Row],[Sub-Sector]],Table2[% Price above 200 EMA],"&gt;=0")/Table4[[#This Row],[Count]]</f>
        <v>1</v>
      </c>
      <c r="U115" s="1">
        <f>COUNTIFS(Table2[Sub-Sector],Table4[[#This Row],[Sub-Sector]],Table2[Rate of Change - Zone],"Positive")/Table4[[#This Row],[Count]]</f>
        <v>1</v>
      </c>
      <c r="V115" s="1">
        <f>COUNTIFS(Table2[Sub-Sector],Table4[[#This Row],[Sub-Sector]],Table2[Sharpe Ratio],"&gt;=0.10")/Table4[[#This Row],[Count]]</f>
        <v>0</v>
      </c>
    </row>
    <row r="116" spans="1:22" x14ac:dyDescent="0.3">
      <c r="A116" t="s">
        <v>1619</v>
      </c>
      <c r="B116">
        <f>COUNTIFS(Table2[Sub-Sector],Table4[[#This Row],[Sub-Sector]])</f>
        <v>1</v>
      </c>
      <c r="C116" s="1">
        <f>COUNTIFS(Table2[Sub-Sector],Table4[[#This Row],[Sub-Sector]],Table2[Uptrend],"Uptrend")/Table4[[#This Row],[Count]]</f>
        <v>0</v>
      </c>
      <c r="D116" s="1">
        <f>COUNTIFS(Table2[Sub-Sector],Table4[[#This Row],[Sub-Sector]],Table2[1W Return vs Nifty],"&gt;=5")/Table4[[#This Row],[Count]]</f>
        <v>0</v>
      </c>
      <c r="E116" s="1">
        <f>COUNTIFS(Table2[Sub-Sector],Table4[[#This Row],[Sub-Sector]],Table2[1M Return vs Nifty],"&gt;=5")/Table4[[#This Row],[Count]]</f>
        <v>0</v>
      </c>
      <c r="F116" s="1">
        <f>COUNTIFS(Table2[Sub-Sector],Table4[[#This Row],[Sub-Sector]],Table2[6M Return vs Nifty],"&gt;=10")/Table4[[#This Row],[Count]]</f>
        <v>0</v>
      </c>
      <c r="G116" s="1">
        <f>COUNTIFS(Table2[Sub-Sector],Table4[[#This Row],[Sub-Sector]],Table2[1Y Return vs Nifty],"&gt;=10")/Table4[[#This Row],[Count]]</f>
        <v>0</v>
      </c>
      <c r="H116" s="1">
        <f>COUNTIFS(Table2[Sub-Sector],Table4[[#This Row],[Sub-Sector]],Table2[RSI Exponential â€“ 14D],"&gt;=50")/Table4[[#This Row],[Count]]</f>
        <v>0</v>
      </c>
      <c r="I116" s="1">
        <f>COUNTIFS(Table2[Sub-Sector],Table4[[#This Row],[Sub-Sector]],Table2[Relative Volume],"&gt;=2")/Table4[[#This Row],[Count]]</f>
        <v>0</v>
      </c>
      <c r="J116" s="1">
        <f>COUNTIFS(Table2[Sub-Sector],Table4[[#This Row],[Sub-Sector]],Table2[% Away From Day Low],"&gt;=0.05")/Table4[[#This Row],[Count]]</f>
        <v>0</v>
      </c>
      <c r="K116" s="1">
        <f>COUNTIFS(Table2[Sub-Sector],Table4[[#This Row],[Sub-Sector]],Table2[% Away From Day High],"&lt;=0.05")/Table4[[#This Row],[Count]]</f>
        <v>1</v>
      </c>
      <c r="L116" s="1">
        <f>COUNTIFS(Table2[Sub-Sector],Table4[[#This Row],[Sub-Sector]],Table2[% Away From Current Week Low],"&gt;=0.05")/Table4[[#This Row],[Count]]</f>
        <v>0</v>
      </c>
      <c r="M116" s="1">
        <f>COUNTIFS(Table2[Sub-Sector],Table4[[#This Row],[Sub-Sector]],Table2[% Away From Current Week High],"&lt;=0.05")/Table4[[#This Row],[Count]]</f>
        <v>1</v>
      </c>
      <c r="N116" s="1">
        <f>COUNTIFS(Table2[Sub-Sector],Table4[[#This Row],[Sub-Sector]],Table2[% Away From Current Month Low],"&gt;=0.05")/Table4[[#This Row],[Count]]</f>
        <v>1</v>
      </c>
      <c r="O116" s="1">
        <f>COUNTIFS(Table2[Sub-Sector],Table4[[#This Row],[Sub-Sector]],Table2[% Away From Current Month High],"&lt;=0.05")/Table4[[#This Row],[Count]]</f>
        <v>1</v>
      </c>
      <c r="P116" s="1">
        <f>COUNTIFS(Table2[Sub-Sector],Table4[[#This Row],[Sub-Sector]],Table2[% Away From 52W High],"&lt;=10")/Table4[[#This Row],[Count]]</f>
        <v>0</v>
      </c>
      <c r="Q116" s="1">
        <f>COUNTIFS(Table2[Sub-Sector],Table4[[#This Row],[Sub-Sector]],Table2[% Away From 52W Low],"&gt;=10")/Table4[[#This Row],[Count]]</f>
        <v>1</v>
      </c>
      <c r="R116" s="1">
        <f>COUNTIFS(Table2[Sub-Sector],Table4[[#This Row],[Sub-Sector]],Table2[% Price above 20 EMA],"&gt;=0")/Table4[[#This Row],[Count]]</f>
        <v>1</v>
      </c>
      <c r="S116" s="1">
        <f>COUNTIFS(Table2[Sub-Sector],Table4[[#This Row],[Sub-Sector]],Table2[% Price above 50 EMA],"&gt;=0")/Table4[[#This Row],[Count]]</f>
        <v>0</v>
      </c>
      <c r="T116" s="1">
        <f>COUNTIFS(Table2[Sub-Sector],Table4[[#This Row],[Sub-Sector]],Table2[% Price above 200 EMA],"&gt;=0")/Table4[[#This Row],[Count]]</f>
        <v>0</v>
      </c>
      <c r="U116" s="1">
        <f>COUNTIFS(Table2[Sub-Sector],Table4[[#This Row],[Sub-Sector]],Table2[Rate of Change - Zone],"Positive")/Table4[[#This Row],[Count]]</f>
        <v>1</v>
      </c>
      <c r="V116" s="1">
        <f>COUNTIFS(Table2[Sub-Sector],Table4[[#This Row],[Sub-Sector]],Table2[Sharpe Ratio],"&gt;=0.10")/Table4[[#This Row],[Count]]</f>
        <v>0</v>
      </c>
    </row>
    <row r="117" spans="1:22" x14ac:dyDescent="0.3">
      <c r="A117" t="s">
        <v>83</v>
      </c>
      <c r="B117">
        <f>COUNTIFS(Table2[Sub-Sector],Table4[[#This Row],[Sub-Sector]])</f>
        <v>1</v>
      </c>
      <c r="C117" s="1">
        <f>COUNTIFS(Table2[Sub-Sector],Table4[[#This Row],[Sub-Sector]],Table2[Uptrend],"Uptrend")/Table4[[#This Row],[Count]]</f>
        <v>1</v>
      </c>
      <c r="D117" s="1">
        <f>COUNTIFS(Table2[Sub-Sector],Table4[[#This Row],[Sub-Sector]],Table2[1W Return vs Nifty],"&gt;=5")/Table4[[#This Row],[Count]]</f>
        <v>0</v>
      </c>
      <c r="E117" s="1">
        <f>COUNTIFS(Table2[Sub-Sector],Table4[[#This Row],[Sub-Sector]],Table2[1M Return vs Nifty],"&gt;=5")/Table4[[#This Row],[Count]]</f>
        <v>0</v>
      </c>
      <c r="F117" s="1">
        <f>COUNTIFS(Table2[Sub-Sector],Table4[[#This Row],[Sub-Sector]],Table2[6M Return vs Nifty],"&gt;=10")/Table4[[#This Row],[Count]]</f>
        <v>1</v>
      </c>
      <c r="G117" s="1">
        <f>COUNTIFS(Table2[Sub-Sector],Table4[[#This Row],[Sub-Sector]],Table2[1Y Return vs Nifty],"&gt;=10")/Table4[[#This Row],[Count]]</f>
        <v>1</v>
      </c>
      <c r="H117" s="1">
        <f>COUNTIFS(Table2[Sub-Sector],Table4[[#This Row],[Sub-Sector]],Table2[RSI Exponential â€“ 14D],"&gt;=50")/Table4[[#This Row],[Count]]</f>
        <v>1</v>
      </c>
      <c r="I117" s="1">
        <f>COUNTIFS(Table2[Sub-Sector],Table4[[#This Row],[Sub-Sector]],Table2[Relative Volume],"&gt;=2")/Table4[[#This Row],[Count]]</f>
        <v>0</v>
      </c>
      <c r="J117" s="1">
        <f>COUNTIFS(Table2[Sub-Sector],Table4[[#This Row],[Sub-Sector]],Table2[% Away From Day Low],"&gt;=0.05")/Table4[[#This Row],[Count]]</f>
        <v>0</v>
      </c>
      <c r="K117" s="1">
        <f>COUNTIFS(Table2[Sub-Sector],Table4[[#This Row],[Sub-Sector]],Table2[% Away From Day High],"&lt;=0.05")/Table4[[#This Row],[Count]]</f>
        <v>1</v>
      </c>
      <c r="L117" s="1">
        <f>COUNTIFS(Table2[Sub-Sector],Table4[[#This Row],[Sub-Sector]],Table2[% Away From Current Week Low],"&gt;=0.05")/Table4[[#This Row],[Count]]</f>
        <v>0</v>
      </c>
      <c r="M117" s="1">
        <f>COUNTIFS(Table2[Sub-Sector],Table4[[#This Row],[Sub-Sector]],Table2[% Away From Current Week High],"&lt;=0.05")/Table4[[#This Row],[Count]]</f>
        <v>1</v>
      </c>
      <c r="N117" s="1">
        <f>COUNTIFS(Table2[Sub-Sector],Table4[[#This Row],[Sub-Sector]],Table2[% Away From Current Month Low],"&gt;=0.05")/Table4[[#This Row],[Count]]</f>
        <v>1</v>
      </c>
      <c r="O117" s="1">
        <f>COUNTIFS(Table2[Sub-Sector],Table4[[#This Row],[Sub-Sector]],Table2[% Away From Current Month High],"&lt;=0.05")/Table4[[#This Row],[Count]]</f>
        <v>0</v>
      </c>
      <c r="P117" s="1">
        <f>COUNTIFS(Table2[Sub-Sector],Table4[[#This Row],[Sub-Sector]],Table2[% Away From 52W High],"&lt;=10")/Table4[[#This Row],[Count]]</f>
        <v>0</v>
      </c>
      <c r="Q117" s="1">
        <f>COUNTIFS(Table2[Sub-Sector],Table4[[#This Row],[Sub-Sector]],Table2[% Away From 52W Low],"&gt;=10")/Table4[[#This Row],[Count]]</f>
        <v>1</v>
      </c>
      <c r="R117" s="1">
        <f>COUNTIFS(Table2[Sub-Sector],Table4[[#This Row],[Sub-Sector]],Table2[% Price above 20 EMA],"&gt;=0")/Table4[[#This Row],[Count]]</f>
        <v>0</v>
      </c>
      <c r="S117" s="1">
        <f>COUNTIFS(Table2[Sub-Sector],Table4[[#This Row],[Sub-Sector]],Table2[% Price above 50 EMA],"&gt;=0")/Table4[[#This Row],[Count]]</f>
        <v>1</v>
      </c>
      <c r="T117" s="1">
        <f>COUNTIFS(Table2[Sub-Sector],Table4[[#This Row],[Sub-Sector]],Table2[% Price above 200 EMA],"&gt;=0")/Table4[[#This Row],[Count]]</f>
        <v>1</v>
      </c>
      <c r="U117" s="1">
        <f>COUNTIFS(Table2[Sub-Sector],Table4[[#This Row],[Sub-Sector]],Table2[Rate of Change - Zone],"Positive")/Table4[[#This Row],[Count]]</f>
        <v>0</v>
      </c>
      <c r="V117" s="1">
        <f>COUNTIFS(Table2[Sub-Sector],Table4[[#This Row],[Sub-Sector]],Table2[Sharpe Ratio],"&gt;=0.10")/Table4[[#This Row],[Count]]</f>
        <v>1</v>
      </c>
    </row>
    <row r="118" spans="1:22" x14ac:dyDescent="0.3">
      <c r="A118" t="s">
        <v>154</v>
      </c>
      <c r="B118">
        <f>COUNTIFS(Table2[Sub-Sector],Table4[[#This Row],[Sub-Sector]])</f>
        <v>1</v>
      </c>
      <c r="C118" s="1">
        <f>COUNTIFS(Table2[Sub-Sector],Table4[[#This Row],[Sub-Sector]],Table2[Uptrend],"Uptrend")/Table4[[#This Row],[Count]]</f>
        <v>1</v>
      </c>
      <c r="D118" s="1">
        <f>COUNTIFS(Table2[Sub-Sector],Table4[[#This Row],[Sub-Sector]],Table2[1W Return vs Nifty],"&gt;=5")/Table4[[#This Row],[Count]]</f>
        <v>0</v>
      </c>
      <c r="E118" s="1">
        <f>COUNTIFS(Table2[Sub-Sector],Table4[[#This Row],[Sub-Sector]],Table2[1M Return vs Nifty],"&gt;=5")/Table4[[#This Row],[Count]]</f>
        <v>0</v>
      </c>
      <c r="F118" s="1">
        <f>COUNTIFS(Table2[Sub-Sector],Table4[[#This Row],[Sub-Sector]],Table2[6M Return vs Nifty],"&gt;=10")/Table4[[#This Row],[Count]]</f>
        <v>1</v>
      </c>
      <c r="G118" s="1">
        <f>COUNTIFS(Table2[Sub-Sector],Table4[[#This Row],[Sub-Sector]],Table2[1Y Return vs Nifty],"&gt;=10")/Table4[[#This Row],[Count]]</f>
        <v>1</v>
      </c>
      <c r="H118" s="1">
        <f>COUNTIFS(Table2[Sub-Sector],Table4[[#This Row],[Sub-Sector]],Table2[RSI Exponential â€“ 14D],"&gt;=50")/Table4[[#This Row],[Count]]</f>
        <v>1</v>
      </c>
      <c r="I118" s="1">
        <f>COUNTIFS(Table2[Sub-Sector],Table4[[#This Row],[Sub-Sector]],Table2[Relative Volume],"&gt;=2")/Table4[[#This Row],[Count]]</f>
        <v>0</v>
      </c>
      <c r="J118" s="1">
        <f>COUNTIFS(Table2[Sub-Sector],Table4[[#This Row],[Sub-Sector]],Table2[% Away From Day Low],"&gt;=0.05")/Table4[[#This Row],[Count]]</f>
        <v>0</v>
      </c>
      <c r="K118" s="1">
        <f>COUNTIFS(Table2[Sub-Sector],Table4[[#This Row],[Sub-Sector]],Table2[% Away From Day High],"&lt;=0.05")/Table4[[#This Row],[Count]]</f>
        <v>1</v>
      </c>
      <c r="L118" s="1">
        <f>COUNTIFS(Table2[Sub-Sector],Table4[[#This Row],[Sub-Sector]],Table2[% Away From Current Week Low],"&gt;=0.05")/Table4[[#This Row],[Count]]</f>
        <v>0</v>
      </c>
      <c r="M118" s="1">
        <f>COUNTIFS(Table2[Sub-Sector],Table4[[#This Row],[Sub-Sector]],Table2[% Away From Current Week High],"&lt;=0.05")/Table4[[#This Row],[Count]]</f>
        <v>1</v>
      </c>
      <c r="N118" s="1">
        <f>COUNTIFS(Table2[Sub-Sector],Table4[[#This Row],[Sub-Sector]],Table2[% Away From Current Month Low],"&gt;=0.05")/Table4[[#This Row],[Count]]</f>
        <v>1</v>
      </c>
      <c r="O118" s="1">
        <f>COUNTIFS(Table2[Sub-Sector],Table4[[#This Row],[Sub-Sector]],Table2[% Away From Current Month High],"&lt;=0.05")/Table4[[#This Row],[Count]]</f>
        <v>0</v>
      </c>
      <c r="P118" s="1">
        <f>COUNTIFS(Table2[Sub-Sector],Table4[[#This Row],[Sub-Sector]],Table2[% Away From 52W High],"&lt;=10")/Table4[[#This Row],[Count]]</f>
        <v>1</v>
      </c>
      <c r="Q118" s="1">
        <f>COUNTIFS(Table2[Sub-Sector],Table4[[#This Row],[Sub-Sector]],Table2[% Away From 52W Low],"&gt;=10")/Table4[[#This Row],[Count]]</f>
        <v>1</v>
      </c>
      <c r="R118" s="1">
        <f>COUNTIFS(Table2[Sub-Sector],Table4[[#This Row],[Sub-Sector]],Table2[% Price above 20 EMA],"&gt;=0")/Table4[[#This Row],[Count]]</f>
        <v>0</v>
      </c>
      <c r="S118" s="1">
        <f>COUNTIFS(Table2[Sub-Sector],Table4[[#This Row],[Sub-Sector]],Table2[% Price above 50 EMA],"&gt;=0")/Table4[[#This Row],[Count]]</f>
        <v>1</v>
      </c>
      <c r="T118" s="1">
        <f>COUNTIFS(Table2[Sub-Sector],Table4[[#This Row],[Sub-Sector]],Table2[% Price above 200 EMA],"&gt;=0")/Table4[[#This Row],[Count]]</f>
        <v>1</v>
      </c>
      <c r="U118" s="1">
        <f>COUNTIFS(Table2[Sub-Sector],Table4[[#This Row],[Sub-Sector]],Table2[Rate of Change - Zone],"Positive")/Table4[[#This Row],[Count]]</f>
        <v>0</v>
      </c>
      <c r="V118" s="1">
        <f>COUNTIFS(Table2[Sub-Sector],Table4[[#This Row],[Sub-Sector]],Table2[Sharpe Ratio],"&gt;=0.10")/Table4[[#This Row],[Count]]</f>
        <v>0</v>
      </c>
    </row>
    <row r="119" spans="1:22" x14ac:dyDescent="0.3">
      <c r="A119" t="s">
        <v>258</v>
      </c>
      <c r="B119">
        <f>COUNTIFS(Table2[Sub-Sector],Table4[[#This Row],[Sub-Sector]])</f>
        <v>1</v>
      </c>
      <c r="C119" s="1">
        <f>COUNTIFS(Table2[Sub-Sector],Table4[[#This Row],[Sub-Sector]],Table2[Uptrend],"Uptrend")/Table4[[#This Row],[Count]]</f>
        <v>1</v>
      </c>
      <c r="D119" s="1">
        <f>COUNTIFS(Table2[Sub-Sector],Table4[[#This Row],[Sub-Sector]],Table2[1W Return vs Nifty],"&gt;=5")/Table4[[#This Row],[Count]]</f>
        <v>0</v>
      </c>
      <c r="E119" s="1">
        <f>COUNTIFS(Table2[Sub-Sector],Table4[[#This Row],[Sub-Sector]],Table2[1M Return vs Nifty],"&gt;=5")/Table4[[#This Row],[Count]]</f>
        <v>0</v>
      </c>
      <c r="F119" s="1">
        <f>COUNTIFS(Table2[Sub-Sector],Table4[[#This Row],[Sub-Sector]],Table2[6M Return vs Nifty],"&gt;=10")/Table4[[#This Row],[Count]]</f>
        <v>1</v>
      </c>
      <c r="G119" s="1">
        <f>COUNTIFS(Table2[Sub-Sector],Table4[[#This Row],[Sub-Sector]],Table2[1Y Return vs Nifty],"&gt;=10")/Table4[[#This Row],[Count]]</f>
        <v>1</v>
      </c>
      <c r="H119" s="1">
        <f>COUNTIFS(Table2[Sub-Sector],Table4[[#This Row],[Sub-Sector]],Table2[RSI Exponential â€“ 14D],"&gt;=50")/Table4[[#This Row],[Count]]</f>
        <v>1</v>
      </c>
      <c r="I119" s="1">
        <f>COUNTIFS(Table2[Sub-Sector],Table4[[#This Row],[Sub-Sector]],Table2[Relative Volume],"&gt;=2")/Table4[[#This Row],[Count]]</f>
        <v>0</v>
      </c>
      <c r="J119" s="1">
        <f>COUNTIFS(Table2[Sub-Sector],Table4[[#This Row],[Sub-Sector]],Table2[% Away From Day Low],"&gt;=0.05")/Table4[[#This Row],[Count]]</f>
        <v>0</v>
      </c>
      <c r="K119" s="1">
        <f>COUNTIFS(Table2[Sub-Sector],Table4[[#This Row],[Sub-Sector]],Table2[% Away From Day High],"&lt;=0.05")/Table4[[#This Row],[Count]]</f>
        <v>1</v>
      </c>
      <c r="L119" s="1">
        <f>COUNTIFS(Table2[Sub-Sector],Table4[[#This Row],[Sub-Sector]],Table2[% Away From Current Week Low],"&gt;=0.05")/Table4[[#This Row],[Count]]</f>
        <v>0</v>
      </c>
      <c r="M119" s="1">
        <f>COUNTIFS(Table2[Sub-Sector],Table4[[#This Row],[Sub-Sector]],Table2[% Away From Current Week High],"&lt;=0.05")/Table4[[#This Row],[Count]]</f>
        <v>1</v>
      </c>
      <c r="N119" s="1">
        <f>COUNTIFS(Table2[Sub-Sector],Table4[[#This Row],[Sub-Sector]],Table2[% Away From Current Month Low],"&gt;=0.05")/Table4[[#This Row],[Count]]</f>
        <v>1</v>
      </c>
      <c r="O119" s="1">
        <f>COUNTIFS(Table2[Sub-Sector],Table4[[#This Row],[Sub-Sector]],Table2[% Away From Current Month High],"&lt;=0.05")/Table4[[#This Row],[Count]]</f>
        <v>0</v>
      </c>
      <c r="P119" s="1">
        <f>COUNTIFS(Table2[Sub-Sector],Table4[[#This Row],[Sub-Sector]],Table2[% Away From 52W High],"&lt;=10")/Table4[[#This Row],[Count]]</f>
        <v>0</v>
      </c>
      <c r="Q119" s="1">
        <f>COUNTIFS(Table2[Sub-Sector],Table4[[#This Row],[Sub-Sector]],Table2[% Away From 52W Low],"&gt;=10")/Table4[[#This Row],[Count]]</f>
        <v>1</v>
      </c>
      <c r="R119" s="1">
        <f>COUNTIFS(Table2[Sub-Sector],Table4[[#This Row],[Sub-Sector]],Table2[% Price above 20 EMA],"&gt;=0")/Table4[[#This Row],[Count]]</f>
        <v>0</v>
      </c>
      <c r="S119" s="1">
        <f>COUNTIFS(Table2[Sub-Sector],Table4[[#This Row],[Sub-Sector]],Table2[% Price above 50 EMA],"&gt;=0")/Table4[[#This Row],[Count]]</f>
        <v>0</v>
      </c>
      <c r="T119" s="1">
        <f>COUNTIFS(Table2[Sub-Sector],Table4[[#This Row],[Sub-Sector]],Table2[% Price above 200 EMA],"&gt;=0")/Table4[[#This Row],[Count]]</f>
        <v>1</v>
      </c>
      <c r="U119" s="1">
        <f>COUNTIFS(Table2[Sub-Sector],Table4[[#This Row],[Sub-Sector]],Table2[Rate of Change - Zone],"Positive")/Table4[[#This Row],[Count]]</f>
        <v>1</v>
      </c>
      <c r="V119" s="1">
        <f>COUNTIFS(Table2[Sub-Sector],Table4[[#This Row],[Sub-Sector]],Table2[Sharpe Ratio],"&gt;=0.10")/Table4[[#This Row],[Count]]</f>
        <v>0</v>
      </c>
    </row>
    <row r="120" spans="1:22" x14ac:dyDescent="0.3">
      <c r="A120" t="s">
        <v>299</v>
      </c>
      <c r="B120">
        <f>COUNTIFS(Table2[Sub-Sector],Table4[[#This Row],[Sub-Sector]])</f>
        <v>1</v>
      </c>
      <c r="C120" s="1">
        <f>COUNTIFS(Table2[Sub-Sector],Table4[[#This Row],[Sub-Sector]],Table2[Uptrend],"Uptrend")/Table4[[#This Row],[Count]]</f>
        <v>1</v>
      </c>
      <c r="D120" s="1">
        <f>COUNTIFS(Table2[Sub-Sector],Table4[[#This Row],[Sub-Sector]],Table2[1W Return vs Nifty],"&gt;=5")/Table4[[#This Row],[Count]]</f>
        <v>0</v>
      </c>
      <c r="E120" s="1">
        <f>COUNTIFS(Table2[Sub-Sector],Table4[[#This Row],[Sub-Sector]],Table2[1M Return vs Nifty],"&gt;=5")/Table4[[#This Row],[Count]]</f>
        <v>0</v>
      </c>
      <c r="F120" s="1">
        <f>COUNTIFS(Table2[Sub-Sector],Table4[[#This Row],[Sub-Sector]],Table2[6M Return vs Nifty],"&gt;=10")/Table4[[#This Row],[Count]]</f>
        <v>1</v>
      </c>
      <c r="G120" s="1">
        <f>COUNTIFS(Table2[Sub-Sector],Table4[[#This Row],[Sub-Sector]],Table2[1Y Return vs Nifty],"&gt;=10")/Table4[[#This Row],[Count]]</f>
        <v>1</v>
      </c>
      <c r="H120" s="1">
        <f>COUNTIFS(Table2[Sub-Sector],Table4[[#This Row],[Sub-Sector]],Table2[RSI Exponential â€“ 14D],"&gt;=50")/Table4[[#This Row],[Count]]</f>
        <v>1</v>
      </c>
      <c r="I120" s="1">
        <f>COUNTIFS(Table2[Sub-Sector],Table4[[#This Row],[Sub-Sector]],Table2[Relative Volume],"&gt;=2")/Table4[[#This Row],[Count]]</f>
        <v>0</v>
      </c>
      <c r="J120" s="1">
        <f>COUNTIFS(Table2[Sub-Sector],Table4[[#This Row],[Sub-Sector]],Table2[% Away From Day Low],"&gt;=0.05")/Table4[[#This Row],[Count]]</f>
        <v>0</v>
      </c>
      <c r="K120" s="1">
        <f>COUNTIFS(Table2[Sub-Sector],Table4[[#This Row],[Sub-Sector]],Table2[% Away From Day High],"&lt;=0.05")/Table4[[#This Row],[Count]]</f>
        <v>1</v>
      </c>
      <c r="L120" s="1">
        <f>COUNTIFS(Table2[Sub-Sector],Table4[[#This Row],[Sub-Sector]],Table2[% Away From Current Week Low],"&gt;=0.05")/Table4[[#This Row],[Count]]</f>
        <v>0</v>
      </c>
      <c r="M120" s="1">
        <f>COUNTIFS(Table2[Sub-Sector],Table4[[#This Row],[Sub-Sector]],Table2[% Away From Current Week High],"&lt;=0.05")/Table4[[#This Row],[Count]]</f>
        <v>1</v>
      </c>
      <c r="N120" s="1">
        <f>COUNTIFS(Table2[Sub-Sector],Table4[[#This Row],[Sub-Sector]],Table2[% Away From Current Month Low],"&gt;=0.05")/Table4[[#This Row],[Count]]</f>
        <v>1</v>
      </c>
      <c r="O120" s="1">
        <f>COUNTIFS(Table2[Sub-Sector],Table4[[#This Row],[Sub-Sector]],Table2[% Away From Current Month High],"&lt;=0.05")/Table4[[#This Row],[Count]]</f>
        <v>0</v>
      </c>
      <c r="P120" s="1">
        <f>COUNTIFS(Table2[Sub-Sector],Table4[[#This Row],[Sub-Sector]],Table2[% Away From 52W High],"&lt;=10")/Table4[[#This Row],[Count]]</f>
        <v>0</v>
      </c>
      <c r="Q120" s="1">
        <f>COUNTIFS(Table2[Sub-Sector],Table4[[#This Row],[Sub-Sector]],Table2[% Away From 52W Low],"&gt;=10")/Table4[[#This Row],[Count]]</f>
        <v>1</v>
      </c>
      <c r="R120" s="1">
        <f>COUNTIFS(Table2[Sub-Sector],Table4[[#This Row],[Sub-Sector]],Table2[% Price above 20 EMA],"&gt;=0")/Table4[[#This Row],[Count]]</f>
        <v>0</v>
      </c>
      <c r="S120" s="1">
        <f>COUNTIFS(Table2[Sub-Sector],Table4[[#This Row],[Sub-Sector]],Table2[% Price above 50 EMA],"&gt;=0")/Table4[[#This Row],[Count]]</f>
        <v>1</v>
      </c>
      <c r="T120" s="1">
        <f>COUNTIFS(Table2[Sub-Sector],Table4[[#This Row],[Sub-Sector]],Table2[% Price above 200 EMA],"&gt;=0")/Table4[[#This Row],[Count]]</f>
        <v>1</v>
      </c>
      <c r="U120" s="1">
        <f>COUNTIFS(Table2[Sub-Sector],Table4[[#This Row],[Sub-Sector]],Table2[Rate of Change - Zone],"Positive")/Table4[[#This Row],[Count]]</f>
        <v>1</v>
      </c>
      <c r="V120" s="1">
        <f>COUNTIFS(Table2[Sub-Sector],Table4[[#This Row],[Sub-Sector]],Table2[Sharpe Ratio],"&gt;=0.10")/Table4[[#This Row],[Count]]</f>
        <v>0</v>
      </c>
    </row>
    <row r="121" spans="1:22" x14ac:dyDescent="0.3">
      <c r="A121" t="s">
        <v>513</v>
      </c>
      <c r="B121">
        <f>COUNTIFS(Table2[Sub-Sector],Table4[[#This Row],[Sub-Sector]])</f>
        <v>1</v>
      </c>
      <c r="C121" s="1">
        <f>COUNTIFS(Table2[Sub-Sector],Table4[[#This Row],[Sub-Sector]],Table2[Uptrend],"Uptrend")/Table4[[#This Row],[Count]]</f>
        <v>0</v>
      </c>
      <c r="D121" s="1">
        <f>COUNTIFS(Table2[Sub-Sector],Table4[[#This Row],[Sub-Sector]],Table2[1W Return vs Nifty],"&gt;=5")/Table4[[#This Row],[Count]]</f>
        <v>0</v>
      </c>
      <c r="E121" s="1">
        <f>COUNTIFS(Table2[Sub-Sector],Table4[[#This Row],[Sub-Sector]],Table2[1M Return vs Nifty],"&gt;=5")/Table4[[#This Row],[Count]]</f>
        <v>0</v>
      </c>
      <c r="F121" s="1">
        <f>COUNTIFS(Table2[Sub-Sector],Table4[[#This Row],[Sub-Sector]],Table2[6M Return vs Nifty],"&gt;=10")/Table4[[#This Row],[Count]]</f>
        <v>1</v>
      </c>
      <c r="G121" s="1">
        <f>COUNTIFS(Table2[Sub-Sector],Table4[[#This Row],[Sub-Sector]],Table2[1Y Return vs Nifty],"&gt;=10")/Table4[[#This Row],[Count]]</f>
        <v>1</v>
      </c>
      <c r="H121" s="1">
        <f>COUNTIFS(Table2[Sub-Sector],Table4[[#This Row],[Sub-Sector]],Table2[RSI Exponential â€“ 14D],"&gt;=50")/Table4[[#This Row],[Count]]</f>
        <v>0</v>
      </c>
      <c r="I121" s="1">
        <f>COUNTIFS(Table2[Sub-Sector],Table4[[#This Row],[Sub-Sector]],Table2[Relative Volume],"&gt;=2")/Table4[[#This Row],[Count]]</f>
        <v>0</v>
      </c>
      <c r="J121" s="1">
        <f>COUNTIFS(Table2[Sub-Sector],Table4[[#This Row],[Sub-Sector]],Table2[% Away From Day Low],"&gt;=0.05")/Table4[[#This Row],[Count]]</f>
        <v>0</v>
      </c>
      <c r="K121" s="1">
        <f>COUNTIFS(Table2[Sub-Sector],Table4[[#This Row],[Sub-Sector]],Table2[% Away From Day High],"&lt;=0.05")/Table4[[#This Row],[Count]]</f>
        <v>1</v>
      </c>
      <c r="L121" s="1">
        <f>COUNTIFS(Table2[Sub-Sector],Table4[[#This Row],[Sub-Sector]],Table2[% Away From Current Week Low],"&gt;=0.05")/Table4[[#This Row],[Count]]</f>
        <v>0</v>
      </c>
      <c r="M121" s="1">
        <f>COUNTIFS(Table2[Sub-Sector],Table4[[#This Row],[Sub-Sector]],Table2[% Away From Current Week High],"&lt;=0.05")/Table4[[#This Row],[Count]]</f>
        <v>1</v>
      </c>
      <c r="N121" s="1">
        <f>COUNTIFS(Table2[Sub-Sector],Table4[[#This Row],[Sub-Sector]],Table2[% Away From Current Month Low],"&gt;=0.05")/Table4[[#This Row],[Count]]</f>
        <v>1</v>
      </c>
      <c r="O121" s="1">
        <f>COUNTIFS(Table2[Sub-Sector],Table4[[#This Row],[Sub-Sector]],Table2[% Away From Current Month High],"&lt;=0.05")/Table4[[#This Row],[Count]]</f>
        <v>0</v>
      </c>
      <c r="P121" s="1">
        <f>COUNTIFS(Table2[Sub-Sector],Table4[[#This Row],[Sub-Sector]],Table2[% Away From 52W High],"&lt;=10")/Table4[[#This Row],[Count]]</f>
        <v>0</v>
      </c>
      <c r="Q121" s="1">
        <f>COUNTIFS(Table2[Sub-Sector],Table4[[#This Row],[Sub-Sector]],Table2[% Away From 52W Low],"&gt;=10")/Table4[[#This Row],[Count]]</f>
        <v>1</v>
      </c>
      <c r="R121" s="1">
        <f>COUNTIFS(Table2[Sub-Sector],Table4[[#This Row],[Sub-Sector]],Table2[% Price above 20 EMA],"&gt;=0")/Table4[[#This Row],[Count]]</f>
        <v>0</v>
      </c>
      <c r="S121" s="1">
        <f>COUNTIFS(Table2[Sub-Sector],Table4[[#This Row],[Sub-Sector]],Table2[% Price above 50 EMA],"&gt;=0")/Table4[[#This Row],[Count]]</f>
        <v>0</v>
      </c>
      <c r="T121" s="1">
        <f>COUNTIFS(Table2[Sub-Sector],Table4[[#This Row],[Sub-Sector]],Table2[% Price above 200 EMA],"&gt;=0")/Table4[[#This Row],[Count]]</f>
        <v>1</v>
      </c>
      <c r="U121" s="1">
        <f>COUNTIFS(Table2[Sub-Sector],Table4[[#This Row],[Sub-Sector]],Table2[Rate of Change - Zone],"Positive")/Table4[[#This Row],[Count]]</f>
        <v>0</v>
      </c>
      <c r="V121" s="1">
        <f>COUNTIFS(Table2[Sub-Sector],Table4[[#This Row],[Sub-Sector]],Table2[Sharpe Ratio],"&gt;=0.10")/Table4[[#This Row],[Count]]</f>
        <v>0</v>
      </c>
    </row>
    <row r="122" spans="1:22" x14ac:dyDescent="0.3">
      <c r="A122" t="s">
        <v>1403</v>
      </c>
      <c r="B122">
        <f>COUNTIFS(Table2[Sub-Sector],Table4[[#This Row],[Sub-Sector]])</f>
        <v>1</v>
      </c>
      <c r="C122" s="1">
        <f>COUNTIFS(Table2[Sub-Sector],Table4[[#This Row],[Sub-Sector]],Table2[Uptrend],"Uptrend")/Table4[[#This Row],[Count]]</f>
        <v>0</v>
      </c>
      <c r="D122" s="1">
        <f>COUNTIFS(Table2[Sub-Sector],Table4[[#This Row],[Sub-Sector]],Table2[1W Return vs Nifty],"&gt;=5")/Table4[[#This Row],[Count]]</f>
        <v>0</v>
      </c>
      <c r="E122" s="1">
        <f>COUNTIFS(Table2[Sub-Sector],Table4[[#This Row],[Sub-Sector]],Table2[1M Return vs Nifty],"&gt;=5")/Table4[[#This Row],[Count]]</f>
        <v>0</v>
      </c>
      <c r="F122" s="1">
        <f>COUNTIFS(Table2[Sub-Sector],Table4[[#This Row],[Sub-Sector]],Table2[6M Return vs Nifty],"&gt;=10")/Table4[[#This Row],[Count]]</f>
        <v>0</v>
      </c>
      <c r="G122" s="1">
        <f>COUNTIFS(Table2[Sub-Sector],Table4[[#This Row],[Sub-Sector]],Table2[1Y Return vs Nifty],"&gt;=10")/Table4[[#This Row],[Count]]</f>
        <v>0</v>
      </c>
      <c r="H122" s="1">
        <f>COUNTIFS(Table2[Sub-Sector],Table4[[#This Row],[Sub-Sector]],Table2[RSI Exponential â€“ 14D],"&gt;=50")/Table4[[#This Row],[Count]]</f>
        <v>0</v>
      </c>
      <c r="I122" s="1">
        <f>COUNTIFS(Table2[Sub-Sector],Table4[[#This Row],[Sub-Sector]],Table2[Relative Volume],"&gt;=2")/Table4[[#This Row],[Count]]</f>
        <v>0</v>
      </c>
      <c r="J122" s="1">
        <f>COUNTIFS(Table2[Sub-Sector],Table4[[#This Row],[Sub-Sector]],Table2[% Away From Day Low],"&gt;=0.05")/Table4[[#This Row],[Count]]</f>
        <v>0</v>
      </c>
      <c r="K122" s="1">
        <f>COUNTIFS(Table2[Sub-Sector],Table4[[#This Row],[Sub-Sector]],Table2[% Away From Day High],"&lt;=0.05")/Table4[[#This Row],[Count]]</f>
        <v>1</v>
      </c>
      <c r="L122" s="1">
        <f>COUNTIFS(Table2[Sub-Sector],Table4[[#This Row],[Sub-Sector]],Table2[% Away From Current Week Low],"&gt;=0.05")/Table4[[#This Row],[Count]]</f>
        <v>0</v>
      </c>
      <c r="M122" s="1">
        <f>COUNTIFS(Table2[Sub-Sector],Table4[[#This Row],[Sub-Sector]],Table2[% Away From Current Week High],"&lt;=0.05")/Table4[[#This Row],[Count]]</f>
        <v>1</v>
      </c>
      <c r="N122" s="1">
        <f>COUNTIFS(Table2[Sub-Sector],Table4[[#This Row],[Sub-Sector]],Table2[% Away From Current Month Low],"&gt;=0.05")/Table4[[#This Row],[Count]]</f>
        <v>1</v>
      </c>
      <c r="O122" s="1">
        <f>COUNTIFS(Table2[Sub-Sector],Table4[[#This Row],[Sub-Sector]],Table2[% Away From Current Month High],"&lt;=0.05")/Table4[[#This Row],[Count]]</f>
        <v>0</v>
      </c>
      <c r="P122" s="1">
        <f>COUNTIFS(Table2[Sub-Sector],Table4[[#This Row],[Sub-Sector]],Table2[% Away From 52W High],"&lt;=10")/Table4[[#This Row],[Count]]</f>
        <v>0</v>
      </c>
      <c r="Q122" s="1">
        <f>COUNTIFS(Table2[Sub-Sector],Table4[[#This Row],[Sub-Sector]],Table2[% Away From 52W Low],"&gt;=10")/Table4[[#This Row],[Count]]</f>
        <v>1</v>
      </c>
      <c r="R122" s="1">
        <f>COUNTIFS(Table2[Sub-Sector],Table4[[#This Row],[Sub-Sector]],Table2[% Price above 20 EMA],"&gt;=0")/Table4[[#This Row],[Count]]</f>
        <v>0</v>
      </c>
      <c r="S122" s="1">
        <f>COUNTIFS(Table2[Sub-Sector],Table4[[#This Row],[Sub-Sector]],Table2[% Price above 50 EMA],"&gt;=0")/Table4[[#This Row],[Count]]</f>
        <v>0</v>
      </c>
      <c r="T122" s="1">
        <f>COUNTIFS(Table2[Sub-Sector],Table4[[#This Row],[Sub-Sector]],Table2[% Price above 200 EMA],"&gt;=0")/Table4[[#This Row],[Count]]</f>
        <v>0</v>
      </c>
      <c r="U122" s="1">
        <f>COUNTIFS(Table2[Sub-Sector],Table4[[#This Row],[Sub-Sector]],Table2[Rate of Change - Zone],"Positive")/Table4[[#This Row],[Count]]</f>
        <v>1</v>
      </c>
      <c r="V122" s="1">
        <f>COUNTIFS(Table2[Sub-Sector],Table4[[#This Row],[Sub-Sector]],Table2[Sharpe Ratio],"&gt;=0.10")/Table4[[#This Row],[Count]]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7C0B-3A1E-40DC-B16E-88B09035F4C3}">
  <dimension ref="A1:AR726"/>
  <sheetViews>
    <sheetView tabSelected="1" workbookViewId="0">
      <selection activeCell="B2" sqref="B2:B2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2" bestFit="1" customWidth="1"/>
    <col min="6" max="6" width="10" bestFit="1" customWidth="1"/>
    <col min="7" max="7" width="16" bestFit="1" customWidth="1"/>
    <col min="8" max="8" width="23" bestFit="1" customWidth="1"/>
    <col min="9" max="9" width="16.77734375" bestFit="1" customWidth="1"/>
    <col min="10" max="10" width="23.77734375" bestFit="1" customWidth="1"/>
    <col min="11" max="11" width="16.77734375" bestFit="1" customWidth="1"/>
    <col min="12" max="12" width="23.77734375" bestFit="1" customWidth="1"/>
    <col min="13" max="13" width="16.77734375" bestFit="1" customWidth="1"/>
    <col min="14" max="14" width="23.77734375" bestFit="1" customWidth="1"/>
    <col min="15" max="15" width="10" bestFit="1" customWidth="1"/>
    <col min="16" max="17" width="12" bestFit="1" customWidth="1"/>
    <col min="18" max="18" width="21.33203125" bestFit="1" customWidth="1"/>
    <col min="19" max="20" width="19.77734375" bestFit="1" customWidth="1"/>
    <col min="21" max="21" width="20.77734375" bestFit="1" customWidth="1"/>
    <col min="22" max="22" width="14.77734375" bestFit="1" customWidth="1"/>
    <col min="23" max="24" width="9" bestFit="1" customWidth="1"/>
    <col min="25" max="25" width="16.5546875" bestFit="1" customWidth="1"/>
    <col min="26" max="26" width="16.88671875" bestFit="1" customWidth="1"/>
    <col min="27" max="27" width="17.6640625" bestFit="1" customWidth="1"/>
    <col min="28" max="28" width="18" bestFit="1" customWidth="1"/>
    <col min="29" max="29" width="20.109375" bestFit="1" customWidth="1"/>
    <col min="30" max="30" width="20.44140625" bestFit="1" customWidth="1"/>
    <col min="31" max="31" width="28.6640625" bestFit="1" customWidth="1"/>
    <col min="32" max="32" width="29" bestFit="1" customWidth="1"/>
    <col min="33" max="33" width="29.77734375" bestFit="1" customWidth="1"/>
    <col min="34" max="34" width="30.109375" bestFit="1" customWidth="1"/>
    <col min="35" max="35" width="21" bestFit="1" customWidth="1"/>
    <col min="36" max="36" width="20.6640625" bestFit="1" customWidth="1"/>
    <col min="37" max="37" width="18.21875" bestFit="1" customWidth="1"/>
    <col min="38" max="38" width="26.6640625" bestFit="1" customWidth="1"/>
    <col min="39" max="39" width="32.5546875" bestFit="1" customWidth="1"/>
    <col min="40" max="40" width="13.88671875" bestFit="1" customWidth="1"/>
    <col min="41" max="41" width="19.77734375" bestFit="1" customWidth="1"/>
    <col min="42" max="42" width="12.6640625" bestFit="1" customWidth="1"/>
    <col min="43" max="43" width="18.6640625" bestFit="1" customWidth="1"/>
    <col min="44" max="44" width="12.6640625" bestFit="1" customWidth="1"/>
  </cols>
  <sheetData>
    <row r="1" spans="1:44" x14ac:dyDescent="0.3">
      <c r="A1" t="s">
        <v>0</v>
      </c>
      <c r="B1" t="s">
        <v>1</v>
      </c>
      <c r="C1" t="s">
        <v>2905</v>
      </c>
      <c r="D1" t="s">
        <v>2</v>
      </c>
      <c r="E1" t="s">
        <v>3</v>
      </c>
      <c r="F1" t="s">
        <v>4</v>
      </c>
      <c r="G1" t="s">
        <v>5</v>
      </c>
      <c r="H1" t="s">
        <v>2958</v>
      </c>
      <c r="I1" t="s">
        <v>6</v>
      </c>
      <c r="J1" t="s">
        <v>2959</v>
      </c>
      <c r="K1" t="s">
        <v>7</v>
      </c>
      <c r="L1" t="s">
        <v>2960</v>
      </c>
      <c r="M1" t="s">
        <v>8</v>
      </c>
      <c r="N1" t="s">
        <v>2961</v>
      </c>
      <c r="O1" t="s">
        <v>2927</v>
      </c>
      <c r="P1" t="s">
        <v>9</v>
      </c>
      <c r="Q1" t="s">
        <v>10</v>
      </c>
      <c r="R1" t="s">
        <v>11</v>
      </c>
      <c r="S1" t="s">
        <v>2928</v>
      </c>
      <c r="T1" t="s">
        <v>2929</v>
      </c>
      <c r="U1" t="s">
        <v>2930</v>
      </c>
      <c r="V1" t="s">
        <v>12</v>
      </c>
      <c r="W1" t="s">
        <v>2931</v>
      </c>
      <c r="X1" t="s">
        <v>2932</v>
      </c>
      <c r="Y1" t="s">
        <v>2933</v>
      </c>
      <c r="Z1" t="s">
        <v>2934</v>
      </c>
      <c r="AA1" t="s">
        <v>2935</v>
      </c>
      <c r="AB1" t="s">
        <v>2936</v>
      </c>
      <c r="AC1" t="s">
        <v>2937</v>
      </c>
      <c r="AD1" t="s">
        <v>2938</v>
      </c>
      <c r="AE1" t="s">
        <v>2939</v>
      </c>
      <c r="AF1" t="s">
        <v>2940</v>
      </c>
      <c r="AG1" t="s">
        <v>2941</v>
      </c>
      <c r="AH1" t="s">
        <v>2942</v>
      </c>
      <c r="AI1" t="s">
        <v>13</v>
      </c>
      <c r="AJ1" t="s">
        <v>14</v>
      </c>
      <c r="AK1" t="s">
        <v>2943</v>
      </c>
      <c r="AL1" t="s">
        <v>2944</v>
      </c>
      <c r="AM1" t="s">
        <v>2945</v>
      </c>
      <c r="AN1" t="s">
        <v>2946</v>
      </c>
      <c r="AO1" t="s">
        <v>2947</v>
      </c>
      <c r="AP1" t="s">
        <v>15</v>
      </c>
      <c r="AQ1" t="s">
        <v>2957</v>
      </c>
      <c r="AR1" t="s">
        <v>2948</v>
      </c>
    </row>
    <row r="2" spans="1:44" x14ac:dyDescent="0.3">
      <c r="A2" t="s">
        <v>1365</v>
      </c>
      <c r="B2" t="s">
        <v>1366</v>
      </c>
      <c r="C2" t="s">
        <v>2908</v>
      </c>
      <c r="D2" t="s">
        <v>597</v>
      </c>
      <c r="E2">
        <v>6867.6096550000002</v>
      </c>
      <c r="F2">
        <v>382.45</v>
      </c>
      <c r="G2">
        <v>75.697333387911797</v>
      </c>
      <c r="H2">
        <f>(Table2[[#This Row],[1Y Return vs Nifty]]-AVERAGE(Table2[1Y Return vs Nifty]))/_xlfn.STDEV.P(Table2[1Y Return vs Nifty])</f>
        <v>0.3642409408947288</v>
      </c>
      <c r="I2">
        <v>6.5543160826820399</v>
      </c>
      <c r="J2">
        <f>(Table2[[#This Row],[1M Return vs Nifty]]-AVERAGE(Table2[1M Return vs Nifty]))/_xlfn.STDEV.P(Table2[1M Return vs Nifty])</f>
        <v>0.3084999458049002</v>
      </c>
      <c r="K2">
        <v>62.988185369172399</v>
      </c>
      <c r="L2">
        <f>(Table2[[#This Row],[6M Return vs Nifty]]-AVERAGE(Table2[6M Return vs Nifty]))/_xlfn.STDEV.P(Table2[6M Return vs Nifty])</f>
        <v>1.5470227264350076</v>
      </c>
      <c r="M2">
        <v>0.85305645523017504</v>
      </c>
      <c r="N2">
        <f>(Table2[[#This Row],[1W Return vs Nifty]]-AVERAGE(Table2[1W Return vs Nifty]))/_xlfn.STDEV.P(Table2[1W Return vs Nifty])</f>
        <v>0.18546815495399249</v>
      </c>
      <c r="O2">
        <v>363.97</v>
      </c>
      <c r="P2">
        <v>341.61973689765699</v>
      </c>
      <c r="Q2">
        <v>275.15384678632398</v>
      </c>
      <c r="R2">
        <v>70.514456110150803</v>
      </c>
      <c r="S2" s="1">
        <f>(Table2[[#This Row],[Close Price]]-Table2[[#This Row],[20D EMA]])/Table2[[#This Row],[20D EMA]]</f>
        <v>5.07734153913783E-2</v>
      </c>
      <c r="T2" s="1">
        <f>(Table2[[#This Row],[Close Price]]-Table2[[#This Row],[50D EMA]])/Table2[[#This Row],[50D EMA]]</f>
        <v>0.11951962574859952</v>
      </c>
      <c r="U2" s="1">
        <f>(Table2[[#This Row],[Close Price]]-Table2[[#This Row],[200D EMA]])/Table2[[#This Row],[200D EMA]]</f>
        <v>0.38994967530655278</v>
      </c>
      <c r="V2">
        <v>0.78248131209501803</v>
      </c>
      <c r="W2">
        <v>380.5</v>
      </c>
      <c r="X2">
        <v>385.3</v>
      </c>
      <c r="Y2">
        <v>374.7</v>
      </c>
      <c r="Z2">
        <v>385.3</v>
      </c>
      <c r="AA2">
        <v>321.60000000000002</v>
      </c>
      <c r="AB2">
        <v>385.3</v>
      </c>
      <c r="AC2" s="1">
        <f>(Table2[[#This Row],[Close Price]]/Table2[[#This Row],[Day Low]])-1</f>
        <v>5.1248357424440449E-3</v>
      </c>
      <c r="AD2" s="1">
        <f>(Table2[[#This Row],[Day High]]/Table2[[#This Row],[Close Price]])-1</f>
        <v>7.451954503856717E-3</v>
      </c>
      <c r="AE2" s="1">
        <f>(Table2[[#This Row],[Close Price]]/Table2[[#This Row],[Current Week Low]])-1</f>
        <v>2.0683213237256526E-2</v>
      </c>
      <c r="AF2" s="1">
        <f>(Table2[[#This Row],[Current Week High]]/Table2[[#This Row],[Close Price]])-1</f>
        <v>7.451954503856717E-3</v>
      </c>
      <c r="AG2" s="1">
        <f>(Table2[[#This Row],[Close Price]]/Table2[[#This Row],[Current Month Low]])-1</f>
        <v>0.18921019900497504</v>
      </c>
      <c r="AH2" s="1">
        <f>(Table2[[#This Row],[Current Month High]]/Table2[[#This Row],[Close Price]])-1</f>
        <v>7.451954503856717E-3</v>
      </c>
      <c r="AI2">
        <v>0.74519545038567103</v>
      </c>
      <c r="AJ2">
        <v>130.21820917983399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0.19</v>
      </c>
      <c r="AM2" t="s">
        <v>2950</v>
      </c>
      <c r="AN2">
        <v>7.43</v>
      </c>
      <c r="AO2" t="s">
        <v>2950</v>
      </c>
      <c r="AP2">
        <v>0.33055426023714501</v>
      </c>
      <c r="AQ2">
        <f>(Table2[[#This Row],[Sharpe Ratio]]-AVERAGE(Table2[Sharpe Ratio]))/_xlfn.STDEV.P(Table2[Sharpe Ratio])</f>
        <v>2.997854429350765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5.4030861974393947</v>
      </c>
    </row>
    <row r="3" spans="1:44" x14ac:dyDescent="0.3">
      <c r="A3" t="s">
        <v>822</v>
      </c>
      <c r="B3" t="s">
        <v>823</v>
      </c>
      <c r="C3" t="s">
        <v>2908</v>
      </c>
      <c r="D3" t="s">
        <v>273</v>
      </c>
      <c r="E3">
        <v>17022.02546415</v>
      </c>
      <c r="F3">
        <v>3880.65</v>
      </c>
      <c r="G3">
        <v>319.86442727595397</v>
      </c>
      <c r="H3">
        <f>(Table2[[#This Row],[1Y Return vs Nifty]]-AVERAGE(Table2[1Y Return vs Nifty]))/_xlfn.STDEV.P(Table2[1Y Return vs Nifty])</f>
        <v>3.2728187439770062</v>
      </c>
      <c r="I3">
        <v>-7.87750717048546</v>
      </c>
      <c r="J3">
        <f>(Table2[[#This Row],[1M Return vs Nifty]]-AVERAGE(Table2[1M Return vs Nifty]))/_xlfn.STDEV.P(Table2[1M Return vs Nifty])</f>
        <v>-1.1012865910575755</v>
      </c>
      <c r="K3">
        <v>38.846613523505901</v>
      </c>
      <c r="L3">
        <f>(Table2[[#This Row],[6M Return vs Nifty]]-AVERAGE(Table2[6M Return vs Nifty]))/_xlfn.STDEV.P(Table2[6M Return vs Nifty])</f>
        <v>0.8072775742457875</v>
      </c>
      <c r="M3">
        <v>-4.2601686127456002</v>
      </c>
      <c r="N3">
        <f>(Table2[[#This Row],[1W Return vs Nifty]]-AVERAGE(Table2[1W Return vs Nifty]))/_xlfn.STDEV.P(Table2[1W Return vs Nifty])</f>
        <v>-0.82769993031914968</v>
      </c>
      <c r="O3">
        <v>3963.55</v>
      </c>
      <c r="P3">
        <v>3922.2335919274801</v>
      </c>
      <c r="Q3">
        <v>3106.55414370686</v>
      </c>
      <c r="R3">
        <v>72.337042250291603</v>
      </c>
      <c r="S3" s="1">
        <f>(Table2[[#This Row],[Close Price]]-Table2[[#This Row],[20D EMA]])/Table2[[#This Row],[20D EMA]]</f>
        <v>-2.0915593344350416E-2</v>
      </c>
      <c r="T3" s="1">
        <f>(Table2[[#This Row],[Close Price]]-Table2[[#This Row],[50D EMA]])/Table2[[#This Row],[50D EMA]]</f>
        <v>-1.0602018200309394E-2</v>
      </c>
      <c r="U3" s="1">
        <f>(Table2[[#This Row],[Close Price]]-Table2[[#This Row],[200D EMA]])/Table2[[#This Row],[200D EMA]]</f>
        <v>0.249181511244951</v>
      </c>
      <c r="V3">
        <v>0.39490254332658098</v>
      </c>
      <c r="W3">
        <v>3865</v>
      </c>
      <c r="X3">
        <v>3938.9</v>
      </c>
      <c r="Y3">
        <v>3840.05</v>
      </c>
      <c r="Z3">
        <v>3938.9</v>
      </c>
      <c r="AA3">
        <v>3541.3</v>
      </c>
      <c r="AB3">
        <v>4299.95</v>
      </c>
      <c r="AC3" s="1">
        <f>(Table2[[#This Row],[Close Price]]/Table2[[#This Row],[Day Low]])-1</f>
        <v>4.0491591203104527E-3</v>
      </c>
      <c r="AD3" s="1">
        <f>(Table2[[#This Row],[Day High]]/Table2[[#This Row],[Close Price]])-1</f>
        <v>1.5010371973767311E-2</v>
      </c>
      <c r="AE3" s="1">
        <f>(Table2[[#This Row],[Close Price]]/Table2[[#This Row],[Current Week Low]])-1</f>
        <v>1.0572779000273425E-2</v>
      </c>
      <c r="AF3" s="1">
        <f>(Table2[[#This Row],[Current Week High]]/Table2[[#This Row],[Close Price]])-1</f>
        <v>1.5010371973767311E-2</v>
      </c>
      <c r="AG3" s="1">
        <f>(Table2[[#This Row],[Close Price]]/Table2[[#This Row],[Current Month Low]])-1</f>
        <v>9.5826391438172287E-2</v>
      </c>
      <c r="AH3" s="1">
        <f>(Table2[[#This Row],[Current Month High]]/Table2[[#This Row],[Close Price]])-1</f>
        <v>0.10804890933219946</v>
      </c>
      <c r="AI3">
        <v>10.8048909332199</v>
      </c>
      <c r="AJ3">
        <v>355.95699682763399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</v>
      </c>
      <c r="AM3" t="s">
        <v>2951</v>
      </c>
      <c r="AN3">
        <v>-2.9</v>
      </c>
      <c r="AO3" t="s">
        <v>2949</v>
      </c>
      <c r="AP3">
        <v>0.32409090308539201</v>
      </c>
      <c r="AQ3">
        <f>(Table2[[#This Row],[Sharpe Ratio]]-AVERAGE(Table2[Sharpe Ratio]))/_xlfn.STDEV.P(Table2[Sharpe Ratio])</f>
        <v>2.9265147903250313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5.0776245871711003</v>
      </c>
    </row>
    <row r="4" spans="1:44" x14ac:dyDescent="0.3">
      <c r="A4" t="s">
        <v>1025</v>
      </c>
      <c r="B4" t="s">
        <v>1026</v>
      </c>
      <c r="C4" t="s">
        <v>2914</v>
      </c>
      <c r="D4" t="s">
        <v>89</v>
      </c>
      <c r="E4">
        <v>11231.25269648</v>
      </c>
      <c r="F4">
        <v>1744.05</v>
      </c>
      <c r="G4">
        <v>194.872312945414</v>
      </c>
      <c r="H4">
        <f>(Table2[[#This Row],[1Y Return vs Nifty]]-AVERAGE(Table2[1Y Return vs Nifty]))/_xlfn.STDEV.P(Table2[1Y Return vs Nifty])</f>
        <v>1.7838822803729921</v>
      </c>
      <c r="I4">
        <v>-10.622748223488699</v>
      </c>
      <c r="J4">
        <f>(Table2[[#This Row],[1M Return vs Nifty]]-AVERAGE(Table2[1M Return vs Nifty]))/_xlfn.STDEV.P(Table2[1M Return vs Nifty])</f>
        <v>-1.3694581040447997</v>
      </c>
      <c r="K4">
        <v>85.424906728935198</v>
      </c>
      <c r="L4">
        <f>(Table2[[#This Row],[6M Return vs Nifty]]-AVERAGE(Table2[6M Return vs Nifty]))/_xlfn.STDEV.P(Table2[6M Return vs Nifty])</f>
        <v>2.2345279130487845</v>
      </c>
      <c r="M4">
        <v>-6.4082039900768502</v>
      </c>
      <c r="N4">
        <f>(Table2[[#This Row],[1W Return vs Nifty]]-AVERAGE(Table2[1W Return vs Nifty]))/_xlfn.STDEV.P(Table2[1W Return vs Nifty])</f>
        <v>-1.2533258046777835</v>
      </c>
      <c r="O4">
        <v>1802.34</v>
      </c>
      <c r="P4">
        <v>1784.96399622998</v>
      </c>
      <c r="Q4">
        <v>1337.6627815694101</v>
      </c>
      <c r="R4">
        <v>43.6854230195216</v>
      </c>
      <c r="S4" s="1">
        <f>(Table2[[#This Row],[Close Price]]-Table2[[#This Row],[20D EMA]])/Table2[[#This Row],[20D EMA]]</f>
        <v>-3.2341289656779501E-2</v>
      </c>
      <c r="T4" s="1">
        <f>(Table2[[#This Row],[Close Price]]-Table2[[#This Row],[50D EMA]])/Table2[[#This Row],[50D EMA]]</f>
        <v>-2.2921468621436875E-2</v>
      </c>
      <c r="U4" s="1">
        <f>(Table2[[#This Row],[Close Price]]-Table2[[#This Row],[200D EMA]])/Table2[[#This Row],[200D EMA]]</f>
        <v>0.30380393626097374</v>
      </c>
      <c r="V4">
        <v>0.41175340030752899</v>
      </c>
      <c r="W4">
        <v>1731.9</v>
      </c>
      <c r="X4">
        <v>1775</v>
      </c>
      <c r="Y4">
        <v>1731.9</v>
      </c>
      <c r="Z4">
        <v>1778.2</v>
      </c>
      <c r="AA4">
        <v>1667.7</v>
      </c>
      <c r="AB4">
        <v>1913.55</v>
      </c>
      <c r="AC4" s="1">
        <f>(Table2[[#This Row],[Close Price]]/Table2[[#This Row],[Day Low]])-1</f>
        <v>7.0154165944915636E-3</v>
      </c>
      <c r="AD4" s="1">
        <f>(Table2[[#This Row],[Day High]]/Table2[[#This Row],[Close Price]])-1</f>
        <v>1.7746050858633566E-2</v>
      </c>
      <c r="AE4" s="1">
        <f>(Table2[[#This Row],[Close Price]]/Table2[[#This Row],[Current Week Low]])-1</f>
        <v>7.0154165944915636E-3</v>
      </c>
      <c r="AF4" s="1">
        <f>(Table2[[#This Row],[Current Week High]]/Table2[[#This Row],[Close Price]])-1</f>
        <v>1.9580860640463271E-2</v>
      </c>
      <c r="AG4" s="1">
        <f>(Table2[[#This Row],[Close Price]]/Table2[[#This Row],[Current Month Low]])-1</f>
        <v>4.5781615398452935E-2</v>
      </c>
      <c r="AH4" s="1">
        <f>(Table2[[#This Row],[Current Month High]]/Table2[[#This Row],[Close Price]])-1</f>
        <v>9.7187580631289183E-2</v>
      </c>
      <c r="AI4">
        <v>20.934032854562599</v>
      </c>
      <c r="AJ4">
        <v>250.68029490616601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0.03</v>
      </c>
      <c r="AM4" t="s">
        <v>2950</v>
      </c>
      <c r="AN4">
        <v>-1.26</v>
      </c>
      <c r="AO4" t="s">
        <v>2949</v>
      </c>
      <c r="AP4">
        <v>0.30778954019926102</v>
      </c>
      <c r="AQ4">
        <f>(Table2[[#This Row],[Sharpe Ratio]]-AVERAGE(Table2[Sharpe Ratio]))/_xlfn.STDEV.P(Table2[Sharpe Ratio])</f>
        <v>2.7465876539128549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4.1422139386120485</v>
      </c>
    </row>
    <row r="5" spans="1:44" x14ac:dyDescent="0.3">
      <c r="A5" t="s">
        <v>71</v>
      </c>
      <c r="B5" t="s">
        <v>72</v>
      </c>
      <c r="C5" t="s">
        <v>2916</v>
      </c>
      <c r="D5" t="s">
        <v>73</v>
      </c>
      <c r="E5">
        <v>345532.63537500001</v>
      </c>
      <c r="F5">
        <v>5371.65</v>
      </c>
      <c r="G5">
        <v>163.19074777722199</v>
      </c>
      <c r="H5">
        <f>(Table2[[#This Row],[1Y Return vs Nifty]]-AVERAGE(Table2[1Y Return vs Nifty]))/_xlfn.STDEV.P(Table2[1Y Return vs Nifty])</f>
        <v>1.4064837712300662</v>
      </c>
      <c r="I5">
        <v>-1.14900206590606</v>
      </c>
      <c r="J5">
        <f>(Table2[[#This Row],[1M Return vs Nifty]]-AVERAGE(Table2[1M Return vs Nifty]))/_xlfn.STDEV.P(Table2[1M Return vs Nifty])</f>
        <v>-0.44400609757837872</v>
      </c>
      <c r="K5">
        <v>79.330232678733097</v>
      </c>
      <c r="L5">
        <f>(Table2[[#This Row],[6M Return vs Nifty]]-AVERAGE(Table2[6M Return vs Nifty]))/_xlfn.STDEV.P(Table2[6M Return vs Nifty])</f>
        <v>2.0477751360700256</v>
      </c>
      <c r="M5">
        <v>-3.5034295215295699</v>
      </c>
      <c r="N5">
        <f>(Table2[[#This Row],[1W Return vs Nifty]]-AVERAGE(Table2[1W Return vs Nifty]))/_xlfn.STDEV.P(Table2[1W Return vs Nifty])</f>
        <v>-0.67775466370052107</v>
      </c>
      <c r="O5">
        <v>5025.8</v>
      </c>
      <c r="P5">
        <v>4556.56382743005</v>
      </c>
      <c r="Q5">
        <v>3339.4165721279601</v>
      </c>
      <c r="R5">
        <v>91.0585693758308</v>
      </c>
      <c r="S5" s="1">
        <f>(Table2[[#This Row],[Close Price]]-Table2[[#This Row],[20D EMA]])/Table2[[#This Row],[20D EMA]]</f>
        <v>6.8814915038401731E-2</v>
      </c>
      <c r="T5" s="1">
        <f>(Table2[[#This Row],[Close Price]]-Table2[[#This Row],[50D EMA]])/Table2[[#This Row],[50D EMA]]</f>
        <v>0.17888176341637396</v>
      </c>
      <c r="U5" s="1">
        <f>(Table2[[#This Row],[Close Price]]-Table2[[#This Row],[200D EMA]])/Table2[[#This Row],[200D EMA]]</f>
        <v>0.60855942467131297</v>
      </c>
      <c r="V5">
        <v>1.33263244282805</v>
      </c>
      <c r="W5">
        <v>5330</v>
      </c>
      <c r="X5">
        <v>5455</v>
      </c>
      <c r="Y5">
        <v>5114.6000000000004</v>
      </c>
      <c r="Z5">
        <v>5455</v>
      </c>
      <c r="AA5">
        <v>3920</v>
      </c>
      <c r="AB5">
        <v>5582.8</v>
      </c>
      <c r="AC5" s="1">
        <f>(Table2[[#This Row],[Close Price]]/Table2[[#This Row],[Day Low]])-1</f>
        <v>7.8142589118197492E-3</v>
      </c>
      <c r="AD5" s="1">
        <f>(Table2[[#This Row],[Day High]]/Table2[[#This Row],[Close Price]])-1</f>
        <v>1.5516647585006593E-2</v>
      </c>
      <c r="AE5" s="1">
        <f>(Table2[[#This Row],[Close Price]]/Table2[[#This Row],[Current Week Low]])-1</f>
        <v>5.0258084698705519E-2</v>
      </c>
      <c r="AF5" s="1">
        <f>(Table2[[#This Row],[Current Week High]]/Table2[[#This Row],[Close Price]])-1</f>
        <v>1.5516647585006593E-2</v>
      </c>
      <c r="AG5" s="1">
        <f>(Table2[[#This Row],[Close Price]]/Table2[[#This Row],[Current Month Low]])-1</f>
        <v>0.37031887755102022</v>
      </c>
      <c r="AH5" s="1">
        <f>(Table2[[#This Row],[Current Month High]]/Table2[[#This Row],[Close Price]])-1</f>
        <v>3.9308220006888162E-2</v>
      </c>
      <c r="AI5">
        <v>3.9308220006888099</v>
      </c>
      <c r="AJ5">
        <v>203.860730851906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</v>
      </c>
      <c r="AM5">
        <v>0</v>
      </c>
      <c r="AN5">
        <v>15.11</v>
      </c>
      <c r="AO5" t="s">
        <v>2950</v>
      </c>
      <c r="AP5">
        <v>0.29352348153202901</v>
      </c>
      <c r="AQ5">
        <f>(Table2[[#This Row],[Sharpe Ratio]]-AVERAGE(Table2[Sharpe Ratio]))/_xlfn.STDEV.P(Table2[Sharpe Ratio])</f>
        <v>2.5891252931388964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4.9216234391600882</v>
      </c>
    </row>
    <row r="6" spans="1:44" x14ac:dyDescent="0.3">
      <c r="A6" t="s">
        <v>840</v>
      </c>
      <c r="B6" t="s">
        <v>841</v>
      </c>
      <c r="C6" t="s">
        <v>2916</v>
      </c>
      <c r="D6" t="s">
        <v>694</v>
      </c>
      <c r="E6">
        <v>16525.818071279999</v>
      </c>
      <c r="F6">
        <v>1618.15</v>
      </c>
      <c r="G6">
        <v>203.12904886225701</v>
      </c>
      <c r="H6">
        <f>(Table2[[#This Row],[1Y Return vs Nifty]]-AVERAGE(Table2[1Y Return vs Nifty]))/_xlfn.STDEV.P(Table2[1Y Return vs Nifty])</f>
        <v>1.8822385266272623</v>
      </c>
      <c r="I6">
        <v>25.192997832135301</v>
      </c>
      <c r="J6">
        <f>(Table2[[#This Row],[1M Return vs Nifty]]-AVERAGE(Table2[1M Return vs Nifty]))/_xlfn.STDEV.P(Table2[1M Return vs Nifty])</f>
        <v>2.1292375015725931</v>
      </c>
      <c r="K6">
        <v>44.6461740742335</v>
      </c>
      <c r="L6">
        <f>(Table2[[#This Row],[6M Return vs Nifty]]-AVERAGE(Table2[6M Return vs Nifty]))/_xlfn.STDEV.P(Table2[6M Return vs Nifty])</f>
        <v>0.98498749428144949</v>
      </c>
      <c r="M6">
        <v>6.2805068101935699</v>
      </c>
      <c r="N6">
        <f>(Table2[[#This Row],[1W Return vs Nifty]]-AVERAGE(Table2[1W Return vs Nifty]))/_xlfn.STDEV.P(Table2[1W Return vs Nifty])</f>
        <v>1.2608989077470067</v>
      </c>
      <c r="O6">
        <v>1415.92</v>
      </c>
      <c r="P6">
        <v>1262.7418640547601</v>
      </c>
      <c r="Q6">
        <v>986.07849566735104</v>
      </c>
      <c r="R6">
        <v>65.319622742757304</v>
      </c>
      <c r="S6" s="1">
        <f>(Table2[[#This Row],[Close Price]]-Table2[[#This Row],[20D EMA]])/Table2[[#This Row],[20D EMA]]</f>
        <v>0.14282586586812815</v>
      </c>
      <c r="T6" s="1">
        <f>(Table2[[#This Row],[Close Price]]-Table2[[#This Row],[50D EMA]])/Table2[[#This Row],[50D EMA]]</f>
        <v>0.28145747445483238</v>
      </c>
      <c r="U6" s="1">
        <f>(Table2[[#This Row],[Close Price]]-Table2[[#This Row],[200D EMA]])/Table2[[#This Row],[200D EMA]]</f>
        <v>0.64099512068243647</v>
      </c>
      <c r="V6">
        <v>1.6106000349760401</v>
      </c>
      <c r="W6">
        <v>1590.2</v>
      </c>
      <c r="X6">
        <v>1674</v>
      </c>
      <c r="Y6">
        <v>1584.3</v>
      </c>
      <c r="Z6">
        <v>1690</v>
      </c>
      <c r="AA6">
        <v>995.05</v>
      </c>
      <c r="AB6">
        <v>1690</v>
      </c>
      <c r="AC6" s="1">
        <f>(Table2[[#This Row],[Close Price]]/Table2[[#This Row],[Day Low]])-1</f>
        <v>1.7576405483586965E-2</v>
      </c>
      <c r="AD6" s="1">
        <f>(Table2[[#This Row],[Day High]]/Table2[[#This Row],[Close Price]])-1</f>
        <v>3.4514723604115671E-2</v>
      </c>
      <c r="AE6" s="1">
        <f>(Table2[[#This Row],[Close Price]]/Table2[[#This Row],[Current Week Low]])-1</f>
        <v>2.1365902922426461E-2</v>
      </c>
      <c r="AF6" s="1">
        <f>(Table2[[#This Row],[Current Week High]]/Table2[[#This Row],[Close Price]])-1</f>
        <v>4.4402558477273368E-2</v>
      </c>
      <c r="AG6" s="1">
        <f>(Table2[[#This Row],[Close Price]]/Table2[[#This Row],[Current Month Low]])-1</f>
        <v>0.62619968845786667</v>
      </c>
      <c r="AH6" s="1">
        <f>(Table2[[#This Row],[Current Month High]]/Table2[[#This Row],[Close Price]])-1</f>
        <v>4.4402558477273368E-2</v>
      </c>
      <c r="AI6">
        <v>4.4402558477273297</v>
      </c>
      <c r="AJ6">
        <v>245.68468276009301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0.43</v>
      </c>
      <c r="AM6" t="s">
        <v>2950</v>
      </c>
      <c r="AN6">
        <v>38.58</v>
      </c>
      <c r="AO6" t="s">
        <v>2950</v>
      </c>
      <c r="AP6">
        <v>0.29136131135109999</v>
      </c>
      <c r="AQ6">
        <f>(Table2[[#This Row],[Sharpe Ratio]]-AVERAGE(Table2[Sharpe Ratio]))/_xlfn.STDEV.P(Table2[Sharpe Ratio])</f>
        <v>2.5652602278797616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8.8226226581080738</v>
      </c>
    </row>
    <row r="7" spans="1:44" x14ac:dyDescent="0.3">
      <c r="A7" t="s">
        <v>553</v>
      </c>
      <c r="B7" t="s">
        <v>554</v>
      </c>
      <c r="C7" t="s">
        <v>2916</v>
      </c>
      <c r="D7" t="s">
        <v>211</v>
      </c>
      <c r="E7">
        <v>32244.512341524998</v>
      </c>
      <c r="F7">
        <v>8509.25</v>
      </c>
      <c r="G7">
        <v>126.856693627477</v>
      </c>
      <c r="H7">
        <f>(Table2[[#This Row],[1Y Return vs Nifty]]-AVERAGE(Table2[1Y Return vs Nifty]))/_xlfn.STDEV.P(Table2[1Y Return vs Nifty])</f>
        <v>0.9736636818678388</v>
      </c>
      <c r="I7">
        <v>1.7015605130573399</v>
      </c>
      <c r="J7">
        <f>(Table2[[#This Row],[1M Return vs Nifty]]-AVERAGE(Table2[1M Return vs Nifty]))/_xlfn.STDEV.P(Table2[1M Return vs Nifty])</f>
        <v>-0.16554615001599726</v>
      </c>
      <c r="K7">
        <v>40.243672642105103</v>
      </c>
      <c r="L7">
        <f>(Table2[[#This Row],[6M Return vs Nifty]]-AVERAGE(Table2[6M Return vs Nifty]))/_xlfn.STDEV.P(Table2[6M Return vs Nifty])</f>
        <v>0.85008620812067814</v>
      </c>
      <c r="M7">
        <v>0.13425264067305101</v>
      </c>
      <c r="N7">
        <f>(Table2[[#This Row],[1W Return vs Nifty]]-AVERAGE(Table2[1W Return vs Nifty]))/_xlfn.STDEV.P(Table2[1W Return vs Nifty])</f>
        <v>4.3039633854259365E-2</v>
      </c>
      <c r="O7">
        <v>8203.56</v>
      </c>
      <c r="P7">
        <v>7819.2146821563001</v>
      </c>
      <c r="Q7">
        <v>6305.87037634645</v>
      </c>
      <c r="R7">
        <v>58.143350355665298</v>
      </c>
      <c r="S7" s="1">
        <f>(Table2[[#This Row],[Close Price]]-Table2[[#This Row],[20D EMA]])/Table2[[#This Row],[20D EMA]]</f>
        <v>3.7263090658202117E-2</v>
      </c>
      <c r="T7" s="1">
        <f>(Table2[[#This Row],[Close Price]]-Table2[[#This Row],[50D EMA]])/Table2[[#This Row],[50D EMA]]</f>
        <v>8.8248672775078391E-2</v>
      </c>
      <c r="U7" s="1">
        <f>(Table2[[#This Row],[Close Price]]-Table2[[#This Row],[200D EMA]])/Table2[[#This Row],[200D EMA]]</f>
        <v>0.3494172084346211</v>
      </c>
      <c r="V7">
        <v>0.83872876013383002</v>
      </c>
      <c r="W7">
        <v>8470</v>
      </c>
      <c r="X7">
        <v>8849</v>
      </c>
      <c r="Y7">
        <v>8250</v>
      </c>
      <c r="Z7">
        <v>8849</v>
      </c>
      <c r="AA7">
        <v>6565.05</v>
      </c>
      <c r="AB7">
        <v>8849</v>
      </c>
      <c r="AC7" s="1">
        <f>(Table2[[#This Row],[Close Price]]/Table2[[#This Row],[Day Low]])-1</f>
        <v>4.6340023612749803E-3</v>
      </c>
      <c r="AD7" s="1">
        <f>(Table2[[#This Row],[Day High]]/Table2[[#This Row],[Close Price]])-1</f>
        <v>3.9927138114404848E-2</v>
      </c>
      <c r="AE7" s="1">
        <f>(Table2[[#This Row],[Close Price]]/Table2[[#This Row],[Current Week Low]])-1</f>
        <v>3.1424242424242355E-2</v>
      </c>
      <c r="AF7" s="1">
        <f>(Table2[[#This Row],[Current Week High]]/Table2[[#This Row],[Close Price]])-1</f>
        <v>3.9927138114404848E-2</v>
      </c>
      <c r="AG7" s="1">
        <f>(Table2[[#This Row],[Close Price]]/Table2[[#This Row],[Current Month Low]])-1</f>
        <v>0.29614397453180086</v>
      </c>
      <c r="AH7" s="1">
        <f>(Table2[[#This Row],[Current Month High]]/Table2[[#This Row],[Close Price]])-1</f>
        <v>3.9927138114404848E-2</v>
      </c>
      <c r="AI7">
        <v>3.9927138114404799</v>
      </c>
      <c r="AJ7">
        <v>166.747648902821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0.17</v>
      </c>
      <c r="AM7" t="s">
        <v>2950</v>
      </c>
      <c r="AN7">
        <v>10.92</v>
      </c>
      <c r="AO7" t="s">
        <v>2950</v>
      </c>
      <c r="AP7">
        <v>0.27078072499057299</v>
      </c>
      <c r="AQ7">
        <f>(Table2[[#This Row],[Sharpe Ratio]]-AVERAGE(Table2[Sharpe Ratio]))/_xlfn.STDEV.P(Table2[Sharpe Ratio])</f>
        <v>2.3381009409293685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4.0393443147561472</v>
      </c>
    </row>
    <row r="8" spans="1:44" x14ac:dyDescent="0.3">
      <c r="A8" t="s">
        <v>692</v>
      </c>
      <c r="B8" t="s">
        <v>693</v>
      </c>
      <c r="C8" t="s">
        <v>2916</v>
      </c>
      <c r="D8" t="s">
        <v>694</v>
      </c>
      <c r="E8">
        <v>21653.661185000001</v>
      </c>
      <c r="F8">
        <v>656.45</v>
      </c>
      <c r="G8">
        <v>304.83125537207002</v>
      </c>
      <c r="H8">
        <f>(Table2[[#This Row],[1Y Return vs Nifty]]-AVERAGE(Table2[1Y Return vs Nifty]))/_xlfn.STDEV.P(Table2[1Y Return vs Nifty])</f>
        <v>3.0937399442366682</v>
      </c>
      <c r="I8">
        <v>22.6604574836769</v>
      </c>
      <c r="J8">
        <f>(Table2[[#This Row],[1M Return vs Nifty]]-AVERAGE(Table2[1M Return vs Nifty]))/_xlfn.STDEV.P(Table2[1M Return vs Nifty])</f>
        <v>1.8818438615116231</v>
      </c>
      <c r="K8">
        <v>93.838571698621095</v>
      </c>
      <c r="L8">
        <f>(Table2[[#This Row],[6M Return vs Nifty]]-AVERAGE(Table2[6M Return vs Nifty]))/_xlfn.STDEV.P(Table2[6M Return vs Nifty])</f>
        <v>2.4923391240692729</v>
      </c>
      <c r="M8">
        <v>-2.4030735697746302</v>
      </c>
      <c r="N8">
        <f>(Table2[[#This Row],[1W Return vs Nifty]]-AVERAGE(Table2[1W Return vs Nifty]))/_xlfn.STDEV.P(Table2[1W Return vs Nifty])</f>
        <v>-0.45972288963668079</v>
      </c>
      <c r="O8">
        <v>632.91999999999996</v>
      </c>
      <c r="P8">
        <v>549.71988967778202</v>
      </c>
      <c r="Q8">
        <v>397.95541796656801</v>
      </c>
      <c r="R8">
        <v>63.654091046596299</v>
      </c>
      <c r="S8" s="1">
        <f>(Table2[[#This Row],[Close Price]]-Table2[[#This Row],[20D EMA]])/Table2[[#This Row],[20D EMA]]</f>
        <v>3.7176894394236375E-2</v>
      </c>
      <c r="T8" s="1">
        <f>(Table2[[#This Row],[Close Price]]-Table2[[#This Row],[50D EMA]])/Table2[[#This Row],[50D EMA]]</f>
        <v>0.19415362683125367</v>
      </c>
      <c r="U8" s="1">
        <f>(Table2[[#This Row],[Close Price]]-Table2[[#This Row],[200D EMA]])/Table2[[#This Row],[200D EMA]]</f>
        <v>0.64955663464581359</v>
      </c>
      <c r="V8">
        <v>1.19890250154902</v>
      </c>
      <c r="W8">
        <v>652</v>
      </c>
      <c r="X8">
        <v>686.1</v>
      </c>
      <c r="Y8">
        <v>652</v>
      </c>
      <c r="Z8">
        <v>697.8</v>
      </c>
      <c r="AA8">
        <v>446.45</v>
      </c>
      <c r="AB8">
        <v>727.85</v>
      </c>
      <c r="AC8" s="1">
        <f>(Table2[[#This Row],[Close Price]]/Table2[[#This Row],[Day Low]])-1</f>
        <v>6.8251533742331727E-3</v>
      </c>
      <c r="AD8" s="1">
        <f>(Table2[[#This Row],[Day High]]/Table2[[#This Row],[Close Price]])-1</f>
        <v>4.516718714296597E-2</v>
      </c>
      <c r="AE8" s="1">
        <f>(Table2[[#This Row],[Close Price]]/Table2[[#This Row],[Current Week Low]])-1</f>
        <v>6.8251533742331727E-3</v>
      </c>
      <c r="AF8" s="1">
        <f>(Table2[[#This Row],[Current Week High]]/Table2[[#This Row],[Close Price]])-1</f>
        <v>6.2990326757559556E-2</v>
      </c>
      <c r="AG8" s="1">
        <f>(Table2[[#This Row],[Close Price]]/Table2[[#This Row],[Current Month Low]])-1</f>
        <v>0.47037742188374976</v>
      </c>
      <c r="AH8" s="1">
        <f>(Table2[[#This Row],[Current Month High]]/Table2[[#This Row],[Close Price]])-1</f>
        <v>0.10876685200700731</v>
      </c>
      <c r="AI8">
        <v>10.876685200700701</v>
      </c>
      <c r="AJ8">
        <v>342.20276187268399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0.41</v>
      </c>
      <c r="AM8" t="s">
        <v>2950</v>
      </c>
      <c r="AN8">
        <v>13.73</v>
      </c>
      <c r="AO8" t="s">
        <v>2950</v>
      </c>
      <c r="AP8">
        <v>0.27007754673095302</v>
      </c>
      <c r="AQ8">
        <f>(Table2[[#This Row],[Sharpe Ratio]]-AVERAGE(Table2[Sharpe Ratio]))/_xlfn.STDEV.P(Table2[Sharpe Ratio])</f>
        <v>2.3303395745010214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9.3385396146819062</v>
      </c>
    </row>
    <row r="9" spans="1:44" x14ac:dyDescent="0.3">
      <c r="A9" t="s">
        <v>492</v>
      </c>
      <c r="B9" t="s">
        <v>493</v>
      </c>
      <c r="C9" t="s">
        <v>2916</v>
      </c>
      <c r="D9" t="s">
        <v>494</v>
      </c>
      <c r="E9">
        <v>38662.590489529997</v>
      </c>
      <c r="F9">
        <v>4500</v>
      </c>
      <c r="G9">
        <v>64.464159085650905</v>
      </c>
      <c r="H9">
        <f>(Table2[[#This Row],[1Y Return vs Nifty]]-AVERAGE(Table2[1Y Return vs Nifty]))/_xlfn.STDEV.P(Table2[1Y Return vs Nifty])</f>
        <v>0.2304286367326798</v>
      </c>
      <c r="I9">
        <v>1.5347355781168199</v>
      </c>
      <c r="J9">
        <f>(Table2[[#This Row],[1M Return vs Nifty]]-AVERAGE(Table2[1M Return vs Nifty]))/_xlfn.STDEV.P(Table2[1M Return vs Nifty])</f>
        <v>-0.18184260425926027</v>
      </c>
      <c r="K9">
        <v>35.864855235318302</v>
      </c>
      <c r="L9">
        <f>(Table2[[#This Row],[6M Return vs Nifty]]-AVERAGE(Table2[6M Return vs Nifty]))/_xlfn.STDEV.P(Table2[6M Return vs Nifty])</f>
        <v>0.71591064698902962</v>
      </c>
      <c r="M9">
        <v>-7.9728390671578699</v>
      </c>
      <c r="N9">
        <f>(Table2[[#This Row],[1W Return vs Nifty]]-AVERAGE(Table2[1W Return vs Nifty]))/_xlfn.STDEV.P(Table2[1W Return vs Nifty])</f>
        <v>-1.5633529018861088</v>
      </c>
      <c r="O9">
        <v>4413.6000000000004</v>
      </c>
      <c r="P9">
        <v>4153.6849842953397</v>
      </c>
      <c r="Q9">
        <v>3381.03547496072</v>
      </c>
      <c r="R9">
        <v>68.732265119099296</v>
      </c>
      <c r="S9" s="1">
        <f>(Table2[[#This Row],[Close Price]]-Table2[[#This Row],[20D EMA]])/Table2[[#This Row],[20D EMA]]</f>
        <v>1.9575856443719328E-2</v>
      </c>
      <c r="T9" s="1">
        <f>(Table2[[#This Row],[Close Price]]-Table2[[#This Row],[50D EMA]])/Table2[[#This Row],[50D EMA]]</f>
        <v>8.3375368381098255E-2</v>
      </c>
      <c r="U9" s="1">
        <f>(Table2[[#This Row],[Close Price]]-Table2[[#This Row],[200D EMA]])/Table2[[#This Row],[200D EMA]]</f>
        <v>0.33095320452154675</v>
      </c>
      <c r="V9">
        <v>1.3890771426608499</v>
      </c>
      <c r="W9">
        <v>4485.1499999999996</v>
      </c>
      <c r="X9">
        <v>4575.3500000000004</v>
      </c>
      <c r="Y9">
        <v>4450</v>
      </c>
      <c r="Z9">
        <v>4621.25</v>
      </c>
      <c r="AA9">
        <v>3375.6</v>
      </c>
      <c r="AB9">
        <v>5039.7</v>
      </c>
      <c r="AC9" s="1">
        <f>(Table2[[#This Row],[Close Price]]/Table2[[#This Row],[Day Low]])-1</f>
        <v>3.3109260559849307E-3</v>
      </c>
      <c r="AD9" s="1">
        <f>(Table2[[#This Row],[Day High]]/Table2[[#This Row],[Close Price]])-1</f>
        <v>1.6744444444444451E-2</v>
      </c>
      <c r="AE9" s="1">
        <f>(Table2[[#This Row],[Close Price]]/Table2[[#This Row],[Current Week Low]])-1</f>
        <v>1.1235955056179803E-2</v>
      </c>
      <c r="AF9" s="1">
        <f>(Table2[[#This Row],[Current Week High]]/Table2[[#This Row],[Close Price]])-1</f>
        <v>2.6944444444444438E-2</v>
      </c>
      <c r="AG9" s="1">
        <f>(Table2[[#This Row],[Close Price]]/Table2[[#This Row],[Current Month Low]])-1</f>
        <v>0.33309633842872377</v>
      </c>
      <c r="AH9" s="1">
        <f>(Table2[[#This Row],[Current Month High]]/Table2[[#This Row],[Close Price]])-1</f>
        <v>0.11993333333333323</v>
      </c>
      <c r="AI9">
        <v>11.9933333333333</v>
      </c>
      <c r="AJ9">
        <v>102.42914979757001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0.19</v>
      </c>
      <c r="AM9" t="s">
        <v>2950</v>
      </c>
      <c r="AN9">
        <v>8.8000000000000007</v>
      </c>
      <c r="AO9" t="s">
        <v>2950</v>
      </c>
      <c r="AP9">
        <v>0.26312499280419999</v>
      </c>
      <c r="AQ9">
        <f>(Table2[[#This Row],[Sharpe Ratio]]-AVERAGE(Table2[Sharpe Ratio]))/_xlfn.STDEV.P(Table2[Sharpe Ratio])</f>
        <v>2.2536004007564627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1.4547441783328028</v>
      </c>
    </row>
    <row r="10" spans="1:44" x14ac:dyDescent="0.3">
      <c r="A10" t="s">
        <v>361</v>
      </c>
      <c r="B10" t="s">
        <v>362</v>
      </c>
      <c r="C10" t="s">
        <v>2916</v>
      </c>
      <c r="D10" t="s">
        <v>363</v>
      </c>
      <c r="E10">
        <v>64077.921450000002</v>
      </c>
      <c r="F10">
        <v>3974.05</v>
      </c>
      <c r="G10">
        <v>189.042054987466</v>
      </c>
      <c r="H10">
        <f>(Table2[[#This Row],[1Y Return vs Nifty]]-AVERAGE(Table2[1Y Return vs Nifty]))/_xlfn.STDEV.P(Table2[1Y Return vs Nifty])</f>
        <v>1.7144308296770725</v>
      </c>
      <c r="I10">
        <v>14.3710591519666</v>
      </c>
      <c r="J10">
        <f>(Table2[[#This Row],[1M Return vs Nifty]]-AVERAGE(Table2[1M Return vs Nifty]))/_xlfn.STDEV.P(Table2[1M Return vs Nifty])</f>
        <v>1.0720860116730353</v>
      </c>
      <c r="K10">
        <v>62.592470238690801</v>
      </c>
      <c r="L10">
        <f>(Table2[[#This Row],[6M Return vs Nifty]]-AVERAGE(Table2[6M Return vs Nifty]))/_xlfn.STDEV.P(Table2[6M Return vs Nifty])</f>
        <v>1.5348972380329657</v>
      </c>
      <c r="M10">
        <v>0.61579193470556004</v>
      </c>
      <c r="N10">
        <f>(Table2[[#This Row],[1W Return vs Nifty]]-AVERAGE(Table2[1W Return vs Nifty]))/_xlfn.STDEV.P(Table2[1W Return vs Nifty])</f>
        <v>0.13845500048349321</v>
      </c>
      <c r="O10">
        <v>3498.4</v>
      </c>
      <c r="P10">
        <v>3011.1862383359598</v>
      </c>
      <c r="Q10">
        <v>2292.8835690507699</v>
      </c>
      <c r="R10">
        <v>86.884915647972704</v>
      </c>
      <c r="S10" s="1">
        <f>(Table2[[#This Row],[Close Price]]-Table2[[#This Row],[20D EMA]])/Table2[[#This Row],[20D EMA]]</f>
        <v>0.13596215412760121</v>
      </c>
      <c r="T10" s="1">
        <f>(Table2[[#This Row],[Close Price]]-Table2[[#This Row],[50D EMA]])/Table2[[#This Row],[50D EMA]]</f>
        <v>0.31976227488212006</v>
      </c>
      <c r="U10" s="1">
        <f>(Table2[[#This Row],[Close Price]]-Table2[[#This Row],[200D EMA]])/Table2[[#This Row],[200D EMA]]</f>
        <v>0.73321055357608755</v>
      </c>
      <c r="V10">
        <v>1.56726607048685</v>
      </c>
      <c r="W10">
        <v>3950</v>
      </c>
      <c r="X10">
        <v>4109.75</v>
      </c>
      <c r="Y10">
        <v>3911.8</v>
      </c>
      <c r="Z10">
        <v>4109.75</v>
      </c>
      <c r="AA10">
        <v>2400</v>
      </c>
      <c r="AB10">
        <v>4245</v>
      </c>
      <c r="AC10" s="1">
        <f>(Table2[[#This Row],[Close Price]]/Table2[[#This Row],[Day Low]])-1</f>
        <v>6.0886075949366791E-3</v>
      </c>
      <c r="AD10" s="1">
        <f>(Table2[[#This Row],[Day High]]/Table2[[#This Row],[Close Price]])-1</f>
        <v>3.4146525584730858E-2</v>
      </c>
      <c r="AE10" s="1">
        <f>(Table2[[#This Row],[Close Price]]/Table2[[#This Row],[Current Week Low]])-1</f>
        <v>1.5913390255125615E-2</v>
      </c>
      <c r="AF10" s="1">
        <f>(Table2[[#This Row],[Current Week High]]/Table2[[#This Row],[Close Price]])-1</f>
        <v>3.4146525584730858E-2</v>
      </c>
      <c r="AG10" s="1">
        <f>(Table2[[#This Row],[Close Price]]/Table2[[#This Row],[Current Month Low]])-1</f>
        <v>0.65585416666666685</v>
      </c>
      <c r="AH10" s="1">
        <f>(Table2[[#This Row],[Current Month High]]/Table2[[#This Row],[Close Price]])-1</f>
        <v>6.8179816559932549E-2</v>
      </c>
      <c r="AI10">
        <v>6.8179816559932496</v>
      </c>
      <c r="AJ10">
        <v>237.857598299681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0.69</v>
      </c>
      <c r="AM10" t="s">
        <v>2950</v>
      </c>
      <c r="AN10">
        <v>25.74</v>
      </c>
      <c r="AO10" t="s">
        <v>2950</v>
      </c>
      <c r="AP10">
        <v>0.25446097310617499</v>
      </c>
      <c r="AQ10">
        <f>(Table2[[#This Row],[Sharpe Ratio]]-AVERAGE(Table2[Sharpe Ratio]))/_xlfn.STDEV.P(Table2[Sharpe Ratio])</f>
        <v>2.1579708349972329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6.617839914863799</v>
      </c>
    </row>
    <row r="11" spans="1:44" x14ac:dyDescent="0.3">
      <c r="A11" t="s">
        <v>530</v>
      </c>
      <c r="B11" t="s">
        <v>531</v>
      </c>
      <c r="C11" t="s">
        <v>2913</v>
      </c>
      <c r="D11" t="s">
        <v>129</v>
      </c>
      <c r="E11">
        <v>34609.414185324997</v>
      </c>
      <c r="F11">
        <v>726.15</v>
      </c>
      <c r="G11">
        <v>62.261773764473602</v>
      </c>
      <c r="H11">
        <f>(Table2[[#This Row],[1Y Return vs Nifty]]-AVERAGE(Table2[1Y Return vs Nifty]))/_xlfn.STDEV.P(Table2[1Y Return vs Nifty])</f>
        <v>0.20419328717346444</v>
      </c>
      <c r="I11">
        <v>0.29797795514777897</v>
      </c>
      <c r="J11">
        <f>(Table2[[#This Row],[1M Return vs Nifty]]-AVERAGE(Table2[1M Return vs Nifty]))/_xlfn.STDEV.P(Table2[1M Return vs Nifty])</f>
        <v>-0.30265646233094323</v>
      </c>
      <c r="K11">
        <v>4.9533800781124899</v>
      </c>
      <c r="L11">
        <f>(Table2[[#This Row],[6M Return vs Nifty]]-AVERAGE(Table2[6M Return vs Nifty]))/_xlfn.STDEV.P(Table2[6M Return vs Nifty])</f>
        <v>-0.2312776322474423</v>
      </c>
      <c r="M11">
        <v>-0.61119262901890803</v>
      </c>
      <c r="N11">
        <f>(Table2[[#This Row],[1W Return vs Nifty]]-AVERAGE(Table2[1W Return vs Nifty]))/_xlfn.STDEV.P(Table2[1W Return vs Nifty])</f>
        <v>-0.10466780059839936</v>
      </c>
      <c r="O11">
        <v>714.72</v>
      </c>
      <c r="P11">
        <v>693.25347315796296</v>
      </c>
      <c r="Q11">
        <v>602.19133791808497</v>
      </c>
      <c r="R11">
        <v>36.841270988496802</v>
      </c>
      <c r="S11" s="1">
        <f>(Table2[[#This Row],[Close Price]]-Table2[[#This Row],[20D EMA]])/Table2[[#This Row],[20D EMA]]</f>
        <v>1.5992276695768901E-2</v>
      </c>
      <c r="T11" s="1">
        <f>(Table2[[#This Row],[Close Price]]-Table2[[#This Row],[50D EMA]])/Table2[[#This Row],[50D EMA]]</f>
        <v>4.7452379419296906E-2</v>
      </c>
      <c r="U11" s="1">
        <f>(Table2[[#This Row],[Close Price]]-Table2[[#This Row],[200D EMA]])/Table2[[#This Row],[200D EMA]]</f>
        <v>0.20584597332546967</v>
      </c>
      <c r="V11">
        <v>1.12566225525244</v>
      </c>
      <c r="W11">
        <v>724</v>
      </c>
      <c r="X11">
        <v>747.5</v>
      </c>
      <c r="Y11">
        <v>724</v>
      </c>
      <c r="Z11">
        <v>747.5</v>
      </c>
      <c r="AA11">
        <v>592</v>
      </c>
      <c r="AB11">
        <v>774.9</v>
      </c>
      <c r="AC11" s="1">
        <f>(Table2[[#This Row],[Close Price]]/Table2[[#This Row],[Day Low]])-1</f>
        <v>2.96961325966838E-3</v>
      </c>
      <c r="AD11" s="1">
        <f>(Table2[[#This Row],[Day High]]/Table2[[#This Row],[Close Price]])-1</f>
        <v>2.9401638779866346E-2</v>
      </c>
      <c r="AE11" s="1">
        <f>(Table2[[#This Row],[Close Price]]/Table2[[#This Row],[Current Week Low]])-1</f>
        <v>2.96961325966838E-3</v>
      </c>
      <c r="AF11" s="1">
        <f>(Table2[[#This Row],[Current Week High]]/Table2[[#This Row],[Close Price]])-1</f>
        <v>2.9401638779866346E-2</v>
      </c>
      <c r="AG11" s="1">
        <f>(Table2[[#This Row],[Close Price]]/Table2[[#This Row],[Current Month Low]])-1</f>
        <v>0.22660472972972978</v>
      </c>
      <c r="AH11" s="1">
        <f>(Table2[[#This Row],[Current Month High]]/Table2[[#This Row],[Close Price]])-1</f>
        <v>6.713488948564339E-2</v>
      </c>
      <c r="AI11">
        <v>6.7134889485643301</v>
      </c>
      <c r="AJ11">
        <v>94.157754010695101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0.05</v>
      </c>
      <c r="AM11" t="s">
        <v>2950</v>
      </c>
      <c r="AN11">
        <v>3.65</v>
      </c>
      <c r="AO11" t="s">
        <v>2950</v>
      </c>
      <c r="AP11">
        <v>0.25204291888257702</v>
      </c>
      <c r="AQ11">
        <f>(Table2[[#This Row],[Sharpe Ratio]]-AVERAGE(Table2[Sharpe Ratio]))/_xlfn.STDEV.P(Table2[Sharpe Ratio])</f>
        <v>2.1312814363757528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1.6968728283724326</v>
      </c>
    </row>
    <row r="12" spans="1:44" x14ac:dyDescent="0.3">
      <c r="A12" t="s">
        <v>132</v>
      </c>
      <c r="B12" t="s">
        <v>133</v>
      </c>
      <c r="C12" t="s">
        <v>2916</v>
      </c>
      <c r="D12" t="s">
        <v>134</v>
      </c>
      <c r="E12">
        <v>217246.62679787999</v>
      </c>
      <c r="F12">
        <v>309.7</v>
      </c>
      <c r="G12">
        <v>128.02074826664099</v>
      </c>
      <c r="H12">
        <f>(Table2[[#This Row],[1Y Return vs Nifty]]-AVERAGE(Table2[1Y Return vs Nifty]))/_xlfn.STDEV.P(Table2[1Y Return vs Nifty])</f>
        <v>0.9875301838240762</v>
      </c>
      <c r="I12">
        <v>-0.779570850810542</v>
      </c>
      <c r="J12">
        <f>(Table2[[#This Row],[1M Return vs Nifty]]-AVERAGE(Table2[1M Return vs Nifty]))/_xlfn.STDEV.P(Table2[1M Return vs Nifty])</f>
        <v>-0.40791785396549374</v>
      </c>
      <c r="K12">
        <v>59.1016824965239</v>
      </c>
      <c r="L12">
        <f>(Table2[[#This Row],[6M Return vs Nifty]]-AVERAGE(Table2[6M Return vs Nifty]))/_xlfn.STDEV.P(Table2[6M Return vs Nifty])</f>
        <v>1.4279326490618027</v>
      </c>
      <c r="M12">
        <v>-1.73194886958345</v>
      </c>
      <c r="N12">
        <f>(Table2[[#This Row],[1W Return vs Nifty]]-AVERAGE(Table2[1W Return vs Nifty]))/_xlfn.STDEV.P(Table2[1W Return vs Nifty])</f>
        <v>-0.3267418222217483</v>
      </c>
      <c r="O12">
        <v>294.19</v>
      </c>
      <c r="P12">
        <v>268.73153726972998</v>
      </c>
      <c r="Q12">
        <v>205.410490699089</v>
      </c>
      <c r="R12">
        <v>93.324893982203605</v>
      </c>
      <c r="S12" s="1">
        <f>(Table2[[#This Row],[Close Price]]-Table2[[#This Row],[20D EMA]])/Table2[[#This Row],[20D EMA]]</f>
        <v>5.272103062646586E-2</v>
      </c>
      <c r="T12" s="1">
        <f>(Table2[[#This Row],[Close Price]]-Table2[[#This Row],[50D EMA]])/Table2[[#This Row],[50D EMA]]</f>
        <v>0.15245126473246542</v>
      </c>
      <c r="U12" s="1">
        <f>(Table2[[#This Row],[Close Price]]-Table2[[#This Row],[200D EMA]])/Table2[[#This Row],[200D EMA]]</f>
        <v>0.50771267302840595</v>
      </c>
      <c r="V12">
        <v>0.96360932694677104</v>
      </c>
      <c r="W12">
        <v>309.2</v>
      </c>
      <c r="X12">
        <v>314.95</v>
      </c>
      <c r="Y12">
        <v>297.45</v>
      </c>
      <c r="Z12">
        <v>314.95</v>
      </c>
      <c r="AA12">
        <v>230</v>
      </c>
      <c r="AB12">
        <v>323</v>
      </c>
      <c r="AC12" s="1">
        <f>(Table2[[#This Row],[Close Price]]/Table2[[#This Row],[Day Low]])-1</f>
        <v>1.6170763260026089E-3</v>
      </c>
      <c r="AD12" s="1">
        <f>(Table2[[#This Row],[Day High]]/Table2[[#This Row],[Close Price]])-1</f>
        <v>1.6951888924765957E-2</v>
      </c>
      <c r="AE12" s="1">
        <f>(Table2[[#This Row],[Close Price]]/Table2[[#This Row],[Current Week Low]])-1</f>
        <v>4.1183392166750821E-2</v>
      </c>
      <c r="AF12" s="1">
        <f>(Table2[[#This Row],[Current Week High]]/Table2[[#This Row],[Close Price]])-1</f>
        <v>1.6951888924765957E-2</v>
      </c>
      <c r="AG12" s="1">
        <f>(Table2[[#This Row],[Close Price]]/Table2[[#This Row],[Current Month Low]])-1</f>
        <v>0.34652173913043471</v>
      </c>
      <c r="AH12" s="1">
        <f>(Table2[[#This Row],[Current Month High]]/Table2[[#This Row],[Close Price]])-1</f>
        <v>4.2944785276073594E-2</v>
      </c>
      <c r="AI12">
        <v>4.2944785276073496</v>
      </c>
      <c r="AJ12">
        <v>162.680237489397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0.33</v>
      </c>
      <c r="AM12" t="s">
        <v>2950</v>
      </c>
      <c r="AN12">
        <v>13.17</v>
      </c>
      <c r="AO12" t="s">
        <v>2950</v>
      </c>
      <c r="AP12">
        <v>0.247373681083672</v>
      </c>
      <c r="AQ12">
        <f>(Table2[[#This Row],[Sharpe Ratio]]-AVERAGE(Table2[Sharpe Ratio]))/_xlfn.STDEV.P(Table2[Sharpe Ratio])</f>
        <v>2.0797444825484601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3.7605476392470973</v>
      </c>
    </row>
    <row r="13" spans="1:44" x14ac:dyDescent="0.3">
      <c r="A13" t="s">
        <v>1316</v>
      </c>
      <c r="B13" t="s">
        <v>1317</v>
      </c>
      <c r="C13" t="s">
        <v>2913</v>
      </c>
      <c r="D13" t="s">
        <v>1318</v>
      </c>
      <c r="E13">
        <v>7322.5804942499999</v>
      </c>
      <c r="F13">
        <v>1490.7</v>
      </c>
      <c r="G13">
        <v>118.07442405280899</v>
      </c>
      <c r="H13">
        <f>(Table2[[#This Row],[1Y Return vs Nifty]]-AVERAGE(Table2[1Y Return vs Nifty]))/_xlfn.STDEV.P(Table2[1Y Return vs Nifty])</f>
        <v>0.86904715087338469</v>
      </c>
      <c r="I13">
        <v>36.818124167373199</v>
      </c>
      <c r="J13">
        <f>(Table2[[#This Row],[1M Return vs Nifty]]-AVERAGE(Table2[1M Return vs Nifty]))/_xlfn.STDEV.P(Table2[1M Return vs Nifty])</f>
        <v>3.2648491501663872</v>
      </c>
      <c r="K13">
        <v>25.890361614006601</v>
      </c>
      <c r="L13">
        <f>(Table2[[#This Row],[6M Return vs Nifty]]-AVERAGE(Table2[6M Return vs Nifty]))/_xlfn.STDEV.P(Table2[6M Return vs Nifty])</f>
        <v>0.41027258211579676</v>
      </c>
      <c r="M13">
        <v>14.111265967356699</v>
      </c>
      <c r="N13">
        <f>(Table2[[#This Row],[1W Return vs Nifty]]-AVERAGE(Table2[1W Return vs Nifty]))/_xlfn.STDEV.P(Table2[1W Return vs Nifty])</f>
        <v>2.8125370922634878</v>
      </c>
      <c r="O13">
        <v>1269.6600000000001</v>
      </c>
      <c r="P13">
        <v>1130.48877129107</v>
      </c>
      <c r="Q13">
        <v>962.20676807484801</v>
      </c>
      <c r="R13">
        <v>81.803737233158103</v>
      </c>
      <c r="S13" s="1">
        <f>(Table2[[#This Row],[Close Price]]-Table2[[#This Row],[20D EMA]])/Table2[[#This Row],[20D EMA]]</f>
        <v>0.17409385189735832</v>
      </c>
      <c r="T13" s="1">
        <f>(Table2[[#This Row],[Close Price]]-Table2[[#This Row],[50D EMA]])/Table2[[#This Row],[50D EMA]]</f>
        <v>0.31863317695544413</v>
      </c>
      <c r="U13" s="1">
        <f>(Table2[[#This Row],[Close Price]]-Table2[[#This Row],[200D EMA]])/Table2[[#This Row],[200D EMA]]</f>
        <v>0.54925121030123714</v>
      </c>
      <c r="V13">
        <v>3.1111952393132398</v>
      </c>
      <c r="W13">
        <v>1475.55</v>
      </c>
      <c r="X13">
        <v>1546.95</v>
      </c>
      <c r="Y13">
        <v>1462.05</v>
      </c>
      <c r="Z13">
        <v>1546.95</v>
      </c>
      <c r="AA13">
        <v>915</v>
      </c>
      <c r="AB13">
        <v>1635</v>
      </c>
      <c r="AC13" s="1">
        <f>(Table2[[#This Row],[Close Price]]/Table2[[#This Row],[Day Low]])-1</f>
        <v>1.0267357934329535E-2</v>
      </c>
      <c r="AD13" s="1">
        <f>(Table2[[#This Row],[Day High]]/Table2[[#This Row],[Close Price]])-1</f>
        <v>3.7733950493056945E-2</v>
      </c>
      <c r="AE13" s="1">
        <f>(Table2[[#This Row],[Close Price]]/Table2[[#This Row],[Current Week Low]])-1</f>
        <v>1.9595773058376897E-2</v>
      </c>
      <c r="AF13" s="1">
        <f>(Table2[[#This Row],[Current Week High]]/Table2[[#This Row],[Close Price]])-1</f>
        <v>3.7733950493056945E-2</v>
      </c>
      <c r="AG13" s="1">
        <f>(Table2[[#This Row],[Close Price]]/Table2[[#This Row],[Current Month Low]])-1</f>
        <v>0.62918032786885258</v>
      </c>
      <c r="AH13" s="1">
        <f>(Table2[[#This Row],[Current Month High]]/Table2[[#This Row],[Close Price]])-1</f>
        <v>9.6800160998188778E-2</v>
      </c>
      <c r="AI13">
        <v>9.6800160998188698</v>
      </c>
      <c r="AJ13">
        <v>150.51676329720101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0.22</v>
      </c>
      <c r="AM13" t="s">
        <v>2950</v>
      </c>
      <c r="AN13">
        <v>35.549999999999997</v>
      </c>
      <c r="AO13" t="s">
        <v>2950</v>
      </c>
      <c r="AP13">
        <v>0.24599411815134001</v>
      </c>
      <c r="AQ13">
        <f>(Table2[[#This Row],[Sharpe Ratio]]-AVERAGE(Table2[Sharpe Ratio]))/_xlfn.STDEV.P(Table2[Sharpe Ratio])</f>
        <v>2.0645174852937669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9.4212234607128238</v>
      </c>
    </row>
    <row r="14" spans="1:44" x14ac:dyDescent="0.3">
      <c r="A14" t="s">
        <v>236</v>
      </c>
      <c r="B14" t="s">
        <v>237</v>
      </c>
      <c r="C14" t="s">
        <v>2916</v>
      </c>
      <c r="D14" t="s">
        <v>238</v>
      </c>
      <c r="E14">
        <v>102947.92200000001</v>
      </c>
      <c r="F14">
        <v>4006.8</v>
      </c>
      <c r="G14">
        <v>87.083693912532496</v>
      </c>
      <c r="H14">
        <f>(Table2[[#This Row],[1Y Return vs Nifty]]-AVERAGE(Table2[1Y Return vs Nifty]))/_xlfn.STDEV.P(Table2[1Y Return vs Nifty])</f>
        <v>0.49987803659194702</v>
      </c>
      <c r="I14">
        <v>5.53074878249633</v>
      </c>
      <c r="J14">
        <f>(Table2[[#This Row],[1M Return vs Nifty]]-AVERAGE(Table2[1M Return vs Nifty]))/_xlfn.STDEV.P(Table2[1M Return vs Nifty])</f>
        <v>0.2085117894880763</v>
      </c>
      <c r="K14">
        <v>86.546894724318406</v>
      </c>
      <c r="L14">
        <f>(Table2[[#This Row],[6M Return vs Nifty]]-AVERAGE(Table2[6M Return vs Nifty]))/_xlfn.STDEV.P(Table2[6M Return vs Nifty])</f>
        <v>2.2689078277330976</v>
      </c>
      <c r="M14">
        <v>4.7170807924748397</v>
      </c>
      <c r="N14">
        <f>(Table2[[#This Row],[1W Return vs Nifty]]-AVERAGE(Table2[1W Return vs Nifty]))/_xlfn.STDEV.P(Table2[1W Return vs Nifty])</f>
        <v>0.95111138152231434</v>
      </c>
      <c r="O14">
        <v>3750.03</v>
      </c>
      <c r="P14">
        <v>3521.9388397677599</v>
      </c>
      <c r="Q14">
        <v>2719.4534004318198</v>
      </c>
      <c r="R14">
        <v>61.522748629098402</v>
      </c>
      <c r="S14" s="1">
        <f>(Table2[[#This Row],[Close Price]]-Table2[[#This Row],[20D EMA]])/Table2[[#This Row],[20D EMA]]</f>
        <v>6.8471452228382162E-2</v>
      </c>
      <c r="T14" s="1">
        <f>(Table2[[#This Row],[Close Price]]-Table2[[#This Row],[50D EMA]])/Table2[[#This Row],[50D EMA]]</f>
        <v>0.13766881887824392</v>
      </c>
      <c r="U14" s="1">
        <f>(Table2[[#This Row],[Close Price]]-Table2[[#This Row],[200D EMA]])/Table2[[#This Row],[200D EMA]]</f>
        <v>0.47338432030633937</v>
      </c>
      <c r="V14">
        <v>1.3109823223666199</v>
      </c>
      <c r="W14">
        <v>3965.7</v>
      </c>
      <c r="X14">
        <v>4171.8999999999996</v>
      </c>
      <c r="Y14">
        <v>3815.3</v>
      </c>
      <c r="Z14">
        <v>4171.8999999999996</v>
      </c>
      <c r="AA14">
        <v>3102.15</v>
      </c>
      <c r="AB14">
        <v>4171.8999999999996</v>
      </c>
      <c r="AC14" s="1">
        <f>(Table2[[#This Row],[Close Price]]/Table2[[#This Row],[Day Low]])-1</f>
        <v>1.0363870186852253E-2</v>
      </c>
      <c r="AD14" s="1">
        <f>(Table2[[#This Row],[Day High]]/Table2[[#This Row],[Close Price]])-1</f>
        <v>4.1204951582309857E-2</v>
      </c>
      <c r="AE14" s="1">
        <f>(Table2[[#This Row],[Close Price]]/Table2[[#This Row],[Current Week Low]])-1</f>
        <v>5.0192645401410108E-2</v>
      </c>
      <c r="AF14" s="1">
        <f>(Table2[[#This Row],[Current Week High]]/Table2[[#This Row],[Close Price]])-1</f>
        <v>4.1204951582309857E-2</v>
      </c>
      <c r="AG14" s="1">
        <f>(Table2[[#This Row],[Close Price]]/Table2[[#This Row],[Current Month Low]])-1</f>
        <v>0.2916203278371452</v>
      </c>
      <c r="AH14" s="1">
        <f>(Table2[[#This Row],[Current Month High]]/Table2[[#This Row],[Close Price]])-1</f>
        <v>4.1204951582309857E-2</v>
      </c>
      <c r="AI14">
        <v>4.1204951582309803</v>
      </c>
      <c r="AJ14">
        <v>142.351660315732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0.12</v>
      </c>
      <c r="AM14" t="s">
        <v>2950</v>
      </c>
      <c r="AN14">
        <v>14.31</v>
      </c>
      <c r="AO14" t="s">
        <v>2950</v>
      </c>
      <c r="AP14">
        <v>0.24265074048549101</v>
      </c>
      <c r="AQ14">
        <f>(Table2[[#This Row],[Sharpe Ratio]]-AVERAGE(Table2[Sharpe Ratio]))/_xlfn.STDEV.P(Table2[Sharpe Ratio])</f>
        <v>2.0276147812951679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5.9560238166306032</v>
      </c>
    </row>
    <row r="15" spans="1:44" x14ac:dyDescent="0.3">
      <c r="A15" t="s">
        <v>149</v>
      </c>
      <c r="B15" t="s">
        <v>150</v>
      </c>
      <c r="C15" t="s">
        <v>2918</v>
      </c>
      <c r="D15" t="s">
        <v>151</v>
      </c>
      <c r="E15">
        <v>167627.67019434</v>
      </c>
      <c r="F15">
        <v>5338.8</v>
      </c>
      <c r="G15">
        <v>180.60048886980101</v>
      </c>
      <c r="H15">
        <f>(Table2[[#This Row],[1Y Return vs Nifty]]-AVERAGE(Table2[1Y Return vs Nifty]))/_xlfn.STDEV.P(Table2[1Y Return vs Nifty])</f>
        <v>1.6138728411204732</v>
      </c>
      <c r="I15">
        <v>10.176309866644599</v>
      </c>
      <c r="J15">
        <f>(Table2[[#This Row],[1M Return vs Nifty]]-AVERAGE(Table2[1M Return vs Nifty]))/_xlfn.STDEV.P(Table2[1M Return vs Nifty])</f>
        <v>0.66231789268900398</v>
      </c>
      <c r="K15">
        <v>68.647661661629201</v>
      </c>
      <c r="L15">
        <f>(Table2[[#This Row],[6M Return vs Nifty]]-AVERAGE(Table2[6M Return vs Nifty]))/_xlfn.STDEV.P(Table2[6M Return vs Nifty])</f>
        <v>1.7204401898064425</v>
      </c>
      <c r="M15">
        <v>2.0825802647539802</v>
      </c>
      <c r="N15">
        <f>(Table2[[#This Row],[1W Return vs Nifty]]-AVERAGE(Table2[1W Return vs Nifty]))/_xlfn.STDEV.P(Table2[1W Return vs Nifty])</f>
        <v>0.42909409891935901</v>
      </c>
      <c r="O15">
        <v>5051.54</v>
      </c>
      <c r="P15">
        <v>4674.6912204251203</v>
      </c>
      <c r="Q15">
        <v>3583.80571735492</v>
      </c>
      <c r="R15">
        <v>77.449161858432007</v>
      </c>
      <c r="S15" s="1">
        <f>(Table2[[#This Row],[Close Price]]-Table2[[#This Row],[20D EMA]])/Table2[[#This Row],[20D EMA]]</f>
        <v>5.6865827054719993E-2</v>
      </c>
      <c r="T15" s="1">
        <f>(Table2[[#This Row],[Close Price]]-Table2[[#This Row],[50D EMA]])/Table2[[#This Row],[50D EMA]]</f>
        <v>0.1420647371687761</v>
      </c>
      <c r="U15" s="1">
        <f>(Table2[[#This Row],[Close Price]]-Table2[[#This Row],[200D EMA]])/Table2[[#This Row],[200D EMA]]</f>
        <v>0.48970128992940476</v>
      </c>
      <c r="V15">
        <v>0.94008210611112697</v>
      </c>
      <c r="W15">
        <v>5304.05</v>
      </c>
      <c r="X15">
        <v>5459</v>
      </c>
      <c r="Y15">
        <v>5200</v>
      </c>
      <c r="Z15">
        <v>5459</v>
      </c>
      <c r="AA15">
        <v>4196</v>
      </c>
      <c r="AB15">
        <v>5459</v>
      </c>
      <c r="AC15" s="1">
        <f>(Table2[[#This Row],[Close Price]]/Table2[[#This Row],[Day Low]])-1</f>
        <v>6.5515973642782388E-3</v>
      </c>
      <c r="AD15" s="1">
        <f>(Table2[[#This Row],[Day High]]/Table2[[#This Row],[Close Price]])-1</f>
        <v>2.2514422716715332E-2</v>
      </c>
      <c r="AE15" s="1">
        <f>(Table2[[#This Row],[Close Price]]/Table2[[#This Row],[Current Week Low]])-1</f>
        <v>2.6692307692307793E-2</v>
      </c>
      <c r="AF15" s="1">
        <f>(Table2[[#This Row],[Current Week High]]/Table2[[#This Row],[Close Price]])-1</f>
        <v>2.2514422716715332E-2</v>
      </c>
      <c r="AG15" s="1">
        <f>(Table2[[#This Row],[Close Price]]/Table2[[#This Row],[Current Month Low]])-1</f>
        <v>0.27235462345090578</v>
      </c>
      <c r="AH15" s="1">
        <f>(Table2[[#This Row],[Current Month High]]/Table2[[#This Row],[Close Price]])-1</f>
        <v>2.2514422716715332E-2</v>
      </c>
      <c r="AI15">
        <v>2.2514422716715301</v>
      </c>
      <c r="AJ15">
        <v>222.10926423119801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0.24</v>
      </c>
      <c r="AM15" t="s">
        <v>2950</v>
      </c>
      <c r="AN15">
        <v>9.44</v>
      </c>
      <c r="AO15" t="s">
        <v>2950</v>
      </c>
      <c r="AP15">
        <v>0.24245794768415399</v>
      </c>
      <c r="AQ15">
        <f>(Table2[[#This Row],[Sharpe Ratio]]-AVERAGE(Table2[Sharpe Ratio]))/_xlfn.STDEV.P(Table2[Sharpe Ratio])</f>
        <v>2.0254868207738443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6.4512118433091237</v>
      </c>
    </row>
    <row r="16" spans="1:44" x14ac:dyDescent="0.3">
      <c r="A16" t="s">
        <v>996</v>
      </c>
      <c r="B16" t="s">
        <v>997</v>
      </c>
      <c r="C16" t="s">
        <v>2916</v>
      </c>
      <c r="D16" t="s">
        <v>143</v>
      </c>
      <c r="E16">
        <v>12105.943449599999</v>
      </c>
      <c r="F16">
        <v>10994.1</v>
      </c>
      <c r="G16">
        <v>165.357634089653</v>
      </c>
      <c r="H16">
        <f>(Table2[[#This Row],[1Y Return vs Nifty]]-AVERAGE(Table2[1Y Return vs Nifty]))/_xlfn.STDEV.P(Table2[1Y Return vs Nifty])</f>
        <v>1.4322962479638459</v>
      </c>
      <c r="I16">
        <v>-11.0028468218878</v>
      </c>
      <c r="J16">
        <f>(Table2[[#This Row],[1M Return vs Nifty]]-AVERAGE(Table2[1M Return vs Nifty]))/_xlfn.STDEV.P(Table2[1M Return vs Nifty])</f>
        <v>-1.4065884012569514</v>
      </c>
      <c r="K16">
        <v>64.708479980591505</v>
      </c>
      <c r="L16">
        <f>(Table2[[#This Row],[6M Return vs Nifty]]-AVERAGE(Table2[6M Return vs Nifty]))/_xlfn.STDEV.P(Table2[6M Return vs Nifty])</f>
        <v>1.5997359303336574</v>
      </c>
      <c r="M16">
        <v>-1.31930411586534</v>
      </c>
      <c r="N16">
        <f>(Table2[[#This Row],[1W Return vs Nifty]]-AVERAGE(Table2[1W Return vs Nifty]))/_xlfn.STDEV.P(Table2[1W Return vs Nifty])</f>
        <v>-0.24497767347714905</v>
      </c>
      <c r="O16">
        <v>11054.11</v>
      </c>
      <c r="P16">
        <v>10551.1352400418</v>
      </c>
      <c r="Q16">
        <v>8057.5859152044904</v>
      </c>
      <c r="R16">
        <v>71.028047705726905</v>
      </c>
      <c r="S16" s="1">
        <f>(Table2[[#This Row],[Close Price]]-Table2[[#This Row],[20D EMA]])/Table2[[#This Row],[20D EMA]]</f>
        <v>-5.4287500305316497E-3</v>
      </c>
      <c r="T16" s="1">
        <f>(Table2[[#This Row],[Close Price]]-Table2[[#This Row],[50D EMA]])/Table2[[#This Row],[50D EMA]]</f>
        <v>4.1982663465172827E-2</v>
      </c>
      <c r="U16" s="1">
        <f>(Table2[[#This Row],[Close Price]]-Table2[[#This Row],[200D EMA]])/Table2[[#This Row],[200D EMA]]</f>
        <v>0.36444092755553142</v>
      </c>
      <c r="V16">
        <v>0.81416624203656895</v>
      </c>
      <c r="W16">
        <v>10825</v>
      </c>
      <c r="X16">
        <v>11199.95</v>
      </c>
      <c r="Y16">
        <v>10825</v>
      </c>
      <c r="Z16">
        <v>11549.8</v>
      </c>
      <c r="AA16">
        <v>9551</v>
      </c>
      <c r="AB16">
        <v>12000.05</v>
      </c>
      <c r="AC16" s="1">
        <f>(Table2[[#This Row],[Close Price]]/Table2[[#This Row],[Day Low]])-1</f>
        <v>1.5621247113164038E-2</v>
      </c>
      <c r="AD16" s="1">
        <f>(Table2[[#This Row],[Day High]]/Table2[[#This Row],[Close Price]])-1</f>
        <v>1.872367906422534E-2</v>
      </c>
      <c r="AE16" s="1">
        <f>(Table2[[#This Row],[Close Price]]/Table2[[#This Row],[Current Week Low]])-1</f>
        <v>1.5621247113164038E-2</v>
      </c>
      <c r="AF16" s="1">
        <f>(Table2[[#This Row],[Current Week High]]/Table2[[#This Row],[Close Price]])-1</f>
        <v>5.0545292475054682E-2</v>
      </c>
      <c r="AG16" s="1">
        <f>(Table2[[#This Row],[Close Price]]/Table2[[#This Row],[Current Month Low]])-1</f>
        <v>0.15109412626950069</v>
      </c>
      <c r="AH16" s="1">
        <f>(Table2[[#This Row],[Current Month High]]/Table2[[#This Row],[Close Price]])-1</f>
        <v>9.1499076777544319E-2</v>
      </c>
      <c r="AI16">
        <v>13.697346758716</v>
      </c>
      <c r="AJ16">
        <v>183.35309278350499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7.0000000000000007E-2</v>
      </c>
      <c r="AM16" t="s">
        <v>2950</v>
      </c>
      <c r="AN16">
        <v>6.16</v>
      </c>
      <c r="AO16" t="s">
        <v>2950</v>
      </c>
      <c r="AP16">
        <v>0.235931897541304</v>
      </c>
      <c r="AQ16">
        <f>(Table2[[#This Row],[Sharpe Ratio]]-AVERAGE(Table2[Sharpe Ratio]))/_xlfn.STDEV.P(Table2[Sharpe Ratio])</f>
        <v>1.9534552046146656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3.3339213081780681</v>
      </c>
    </row>
    <row r="17" spans="1:44" x14ac:dyDescent="0.3">
      <c r="A17" t="s">
        <v>847</v>
      </c>
      <c r="B17" t="s">
        <v>848</v>
      </c>
      <c r="C17" t="s">
        <v>2913</v>
      </c>
      <c r="D17" t="s">
        <v>129</v>
      </c>
      <c r="E17">
        <v>16093.92294095</v>
      </c>
      <c r="F17">
        <v>882.8</v>
      </c>
      <c r="G17">
        <v>1046.8498344596301</v>
      </c>
      <c r="H17">
        <f>(Table2[[#This Row],[1Y Return vs Nifty]]-AVERAGE(Table2[1Y Return vs Nifty]))/_xlfn.STDEV.P(Table2[1Y Return vs Nifty])</f>
        <v>11.932845714968968</v>
      </c>
      <c r="I17">
        <v>-7.0585473939817502</v>
      </c>
      <c r="J17">
        <f>(Table2[[#This Row],[1M Return vs Nifty]]-AVERAGE(Table2[1M Return vs Nifty]))/_xlfn.STDEV.P(Table2[1M Return vs Nifty])</f>
        <v>-1.0212857175093613</v>
      </c>
      <c r="K17">
        <v>6.9430412397047601</v>
      </c>
      <c r="L17">
        <f>(Table2[[#This Row],[6M Return vs Nifty]]-AVERAGE(Table2[6M Return vs Nifty]))/_xlfn.STDEV.P(Table2[6M Return vs Nifty])</f>
        <v>-0.17031050847454449</v>
      </c>
      <c r="M17">
        <v>-4.7293880011881004</v>
      </c>
      <c r="N17">
        <f>(Table2[[#This Row],[1W Return vs Nifty]]-AVERAGE(Table2[1W Return vs Nifty]))/_xlfn.STDEV.P(Table2[1W Return vs Nifty])</f>
        <v>-0.92067414972888184</v>
      </c>
      <c r="O17">
        <v>901.9</v>
      </c>
      <c r="P17">
        <v>932.55762857021796</v>
      </c>
      <c r="Q17">
        <v>793.66628315066498</v>
      </c>
      <c r="R17">
        <v>39.379594844330903</v>
      </c>
      <c r="S17" s="1">
        <f>(Table2[[#This Row],[Close Price]]-Table2[[#This Row],[20D EMA]])/Table2[[#This Row],[20D EMA]]</f>
        <v>-2.1177514136822291E-2</v>
      </c>
      <c r="T17" s="1">
        <f>(Table2[[#This Row],[Close Price]]-Table2[[#This Row],[50D EMA]])/Table2[[#This Row],[50D EMA]]</f>
        <v>-5.3356089796300937E-2</v>
      </c>
      <c r="U17" s="1">
        <f>(Table2[[#This Row],[Close Price]]-Table2[[#This Row],[200D EMA]])/Table2[[#This Row],[200D EMA]]</f>
        <v>0.11230629137412197</v>
      </c>
      <c r="V17">
        <v>0.60676285568437804</v>
      </c>
      <c r="W17">
        <v>875</v>
      </c>
      <c r="X17">
        <v>897</v>
      </c>
      <c r="Y17">
        <v>875</v>
      </c>
      <c r="Z17">
        <v>909.75</v>
      </c>
      <c r="AA17">
        <v>813.05</v>
      </c>
      <c r="AB17">
        <v>949</v>
      </c>
      <c r="AC17" s="1">
        <f>(Table2[[#This Row],[Close Price]]/Table2[[#This Row],[Day Low]])-1</f>
        <v>8.9142857142856524E-3</v>
      </c>
      <c r="AD17" s="1">
        <f>(Table2[[#This Row],[Day High]]/Table2[[#This Row],[Close Price]])-1</f>
        <v>1.608518350702326E-2</v>
      </c>
      <c r="AE17" s="1">
        <f>(Table2[[#This Row],[Close Price]]/Table2[[#This Row],[Current Week Low]])-1</f>
        <v>8.9142857142856524E-3</v>
      </c>
      <c r="AF17" s="1">
        <f>(Table2[[#This Row],[Current Week High]]/Table2[[#This Row],[Close Price]])-1</f>
        <v>3.0527865881286864E-2</v>
      </c>
      <c r="AG17" s="1">
        <f>(Table2[[#This Row],[Close Price]]/Table2[[#This Row],[Current Month Low]])-1</f>
        <v>8.5788081913781511E-2</v>
      </c>
      <c r="AH17" s="1">
        <f>(Table2[[#This Row],[Current Month High]]/Table2[[#This Row],[Close Price]])-1</f>
        <v>7.498867240598095E-2</v>
      </c>
      <c r="AI17">
        <v>48.844585410058897</v>
      </c>
      <c r="AJ17">
        <v>1107.66073871409</v>
      </c>
      <c r="AK17" t="str">
        <f>IF(AND(Table2[[#This Row],[20D EMA]]&gt;Table2[[#This Row],[50D EMA]],Table2[[#This Row],[50D EMA]]&gt;Table2[[#This Row],[200D EMA]]),"Uptrend","Downtrend/NoTrend")</f>
        <v>Downtrend/NoTrend</v>
      </c>
      <c r="AL17">
        <v>-0.17</v>
      </c>
      <c r="AM17" t="s">
        <v>2949</v>
      </c>
      <c r="AN17">
        <v>1.18</v>
      </c>
      <c r="AO17" t="s">
        <v>2950</v>
      </c>
      <c r="AP17">
        <v>0.23573984709225801</v>
      </c>
      <c r="AQ17">
        <f>(Table2[[#This Row],[Sharpe Ratio]]-AVERAGE(Table2[Sharpe Ratio]))/_xlfn.STDEV.P(Table2[Sharpe Ratio])</f>
        <v>1.9513354378451695</v>
      </c>
      <c r="AR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8" spans="1:44" x14ac:dyDescent="0.3">
      <c r="A18" t="s">
        <v>138</v>
      </c>
      <c r="B18" t="s">
        <v>139</v>
      </c>
      <c r="C18" t="s">
        <v>2910</v>
      </c>
      <c r="D18" t="s">
        <v>140</v>
      </c>
      <c r="E18">
        <v>194693.10440878899</v>
      </c>
      <c r="F18">
        <v>1588.85</v>
      </c>
      <c r="G18">
        <v>74.834334917543202</v>
      </c>
      <c r="H18">
        <f>(Table2[[#This Row],[1Y Return vs Nifty]]-AVERAGE(Table2[1Y Return vs Nifty]))/_xlfn.STDEV.P(Table2[1Y Return vs Nifty])</f>
        <v>0.35396069323711854</v>
      </c>
      <c r="I18">
        <v>2.4661950720396999</v>
      </c>
      <c r="J18">
        <f>(Table2[[#This Row],[1M Return vs Nifty]]-AVERAGE(Table2[1M Return vs Nifty]))/_xlfn.STDEV.P(Table2[1M Return vs Nifty])</f>
        <v>-9.0852087598311093E-2</v>
      </c>
      <c r="K18">
        <v>15.9930017874181</v>
      </c>
      <c r="L18">
        <f>(Table2[[#This Row],[6M Return vs Nifty]]-AVERAGE(Table2[6M Return vs Nifty]))/_xlfn.STDEV.P(Table2[6M Return vs Nifty])</f>
        <v>0.1069980481295011</v>
      </c>
      <c r="M18">
        <v>-4.9143894322157102</v>
      </c>
      <c r="N18">
        <f>(Table2[[#This Row],[1W Return vs Nifty]]-AVERAGE(Table2[1W Return vs Nifty]))/_xlfn.STDEV.P(Table2[1W Return vs Nifty])</f>
        <v>-0.9573315514968892</v>
      </c>
      <c r="O18">
        <v>1554.4</v>
      </c>
      <c r="P18">
        <v>1495.00713772212</v>
      </c>
      <c r="Q18">
        <v>1272.80821312995</v>
      </c>
      <c r="R18">
        <v>52.494292638214098</v>
      </c>
      <c r="S18" s="1">
        <f>(Table2[[#This Row],[Close Price]]-Table2[[#This Row],[20D EMA]])/Table2[[#This Row],[20D EMA]]</f>
        <v>2.2162892434379706E-2</v>
      </c>
      <c r="T18" s="1">
        <f>(Table2[[#This Row],[Close Price]]-Table2[[#This Row],[50D EMA]])/Table2[[#This Row],[50D EMA]]</f>
        <v>6.2770845643495984E-2</v>
      </c>
      <c r="U18" s="1">
        <f>(Table2[[#This Row],[Close Price]]-Table2[[#This Row],[200D EMA]])/Table2[[#This Row],[200D EMA]]</f>
        <v>0.248302755756796</v>
      </c>
      <c r="V18">
        <v>0.97336196963018295</v>
      </c>
      <c r="W18">
        <v>1561.35</v>
      </c>
      <c r="X18">
        <v>1600.8</v>
      </c>
      <c r="Y18">
        <v>1561.35</v>
      </c>
      <c r="Z18">
        <v>1600.8</v>
      </c>
      <c r="AA18">
        <v>1320.05</v>
      </c>
      <c r="AB18">
        <v>1672</v>
      </c>
      <c r="AC18" s="1">
        <f>(Table2[[#This Row],[Close Price]]/Table2[[#This Row],[Day Low]])-1</f>
        <v>1.7612963140871685E-2</v>
      </c>
      <c r="AD18" s="1">
        <f>(Table2[[#This Row],[Day High]]/Table2[[#This Row],[Close Price]])-1</f>
        <v>7.521163105390638E-3</v>
      </c>
      <c r="AE18" s="1">
        <f>(Table2[[#This Row],[Close Price]]/Table2[[#This Row],[Current Week Low]])-1</f>
        <v>1.7612963140871685E-2</v>
      </c>
      <c r="AF18" s="1">
        <f>(Table2[[#This Row],[Current Week High]]/Table2[[#This Row],[Close Price]])-1</f>
        <v>7.521163105390638E-3</v>
      </c>
      <c r="AG18" s="1">
        <f>(Table2[[#This Row],[Close Price]]/Table2[[#This Row],[Current Month Low]])-1</f>
        <v>0.20362865042990785</v>
      </c>
      <c r="AH18" s="1">
        <f>(Table2[[#This Row],[Current Month High]]/Table2[[#This Row],[Close Price]])-1</f>
        <v>5.2333448720772946E-2</v>
      </c>
      <c r="AI18">
        <v>5.2333448720772902</v>
      </c>
      <c r="AJ18">
        <v>110.443708609271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0.03</v>
      </c>
      <c r="AM18" t="s">
        <v>2950</v>
      </c>
      <c r="AN18">
        <v>5.97</v>
      </c>
      <c r="AO18" t="s">
        <v>2950</v>
      </c>
      <c r="AP18">
        <v>0.235587663993756</v>
      </c>
      <c r="AQ18">
        <f>(Table2[[#This Row],[Sharpe Ratio]]-AVERAGE(Table2[Sharpe Ratio]))/_xlfn.STDEV.P(Table2[Sharpe Ratio])</f>
        <v>1.9496557090203424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1.3624308112917618</v>
      </c>
    </row>
    <row r="19" spans="1:44" x14ac:dyDescent="0.3">
      <c r="A19" t="s">
        <v>1329</v>
      </c>
      <c r="B19" t="s">
        <v>1330</v>
      </c>
      <c r="C19" t="s">
        <v>2916</v>
      </c>
      <c r="D19" t="s">
        <v>238</v>
      </c>
      <c r="E19">
        <v>7168.3277748</v>
      </c>
      <c r="F19">
        <v>71.95</v>
      </c>
      <c r="G19">
        <v>186.53632343945901</v>
      </c>
      <c r="H19">
        <f>(Table2[[#This Row],[1Y Return vs Nifty]]-AVERAGE(Table2[1Y Return vs Nifty]))/_xlfn.STDEV.P(Table2[1Y Return vs Nifty])</f>
        <v>1.6845819460909905</v>
      </c>
      <c r="I19">
        <v>14.280050110886499</v>
      </c>
      <c r="J19">
        <f>(Table2[[#This Row],[1M Return vs Nifty]]-AVERAGE(Table2[1M Return vs Nifty]))/_xlfn.STDEV.P(Table2[1M Return vs Nifty])</f>
        <v>1.0631957059509685</v>
      </c>
      <c r="K19">
        <v>46.675173623351697</v>
      </c>
      <c r="L19">
        <f>(Table2[[#This Row],[6M Return vs Nifty]]-AVERAGE(Table2[6M Return vs Nifty]))/_xlfn.STDEV.P(Table2[6M Return vs Nifty])</f>
        <v>1.047160023470916</v>
      </c>
      <c r="M19">
        <v>3.5449862797915701</v>
      </c>
      <c r="N19">
        <f>(Table2[[#This Row],[1W Return vs Nifty]]-AVERAGE(Table2[1W Return vs Nifty]))/_xlfn.STDEV.P(Table2[1W Return vs Nifty])</f>
        <v>0.71886485660167676</v>
      </c>
      <c r="O19">
        <v>67.489999999999995</v>
      </c>
      <c r="P19">
        <v>63.531627141777001</v>
      </c>
      <c r="Q19">
        <v>51.529413127142298</v>
      </c>
      <c r="R19">
        <v>47.850229510960901</v>
      </c>
      <c r="S19" s="1">
        <f>(Table2[[#This Row],[Close Price]]-Table2[[#This Row],[20D EMA]])/Table2[[#This Row],[20D EMA]]</f>
        <v>6.6083864276189189E-2</v>
      </c>
      <c r="T19" s="1">
        <f>(Table2[[#This Row],[Close Price]]-Table2[[#This Row],[50D EMA]])/Table2[[#This Row],[50D EMA]]</f>
        <v>0.13250680388582814</v>
      </c>
      <c r="U19" s="1">
        <f>(Table2[[#This Row],[Close Price]]-Table2[[#This Row],[200D EMA]])/Table2[[#This Row],[200D EMA]]</f>
        <v>0.39628991742002756</v>
      </c>
      <c r="V19">
        <v>1.40553885240229</v>
      </c>
      <c r="W19">
        <v>71.69</v>
      </c>
      <c r="X19">
        <v>75.680000000000007</v>
      </c>
      <c r="Y19">
        <v>68.5</v>
      </c>
      <c r="Z19">
        <v>76.25</v>
      </c>
      <c r="AA19">
        <v>55</v>
      </c>
      <c r="AB19">
        <v>76.25</v>
      </c>
      <c r="AC19" s="1">
        <f>(Table2[[#This Row],[Close Price]]/Table2[[#This Row],[Day Low]])-1</f>
        <v>3.626726182173412E-3</v>
      </c>
      <c r="AD19" s="1">
        <f>(Table2[[#This Row],[Day High]]/Table2[[#This Row],[Close Price]])-1</f>
        <v>5.1841556636553321E-2</v>
      </c>
      <c r="AE19" s="1">
        <f>(Table2[[#This Row],[Close Price]]/Table2[[#This Row],[Current Week Low]])-1</f>
        <v>5.0364963503649607E-2</v>
      </c>
      <c r="AF19" s="1">
        <f>(Table2[[#This Row],[Current Week High]]/Table2[[#This Row],[Close Price]])-1</f>
        <v>5.9763724808894914E-2</v>
      </c>
      <c r="AG19" s="1">
        <f>(Table2[[#This Row],[Close Price]]/Table2[[#This Row],[Current Month Low]])-1</f>
        <v>0.30818181818181833</v>
      </c>
      <c r="AH19" s="1">
        <f>(Table2[[#This Row],[Current Month High]]/Table2[[#This Row],[Close Price]])-1</f>
        <v>5.9763724808894914E-2</v>
      </c>
      <c r="AI19">
        <v>5.9763724808894896</v>
      </c>
      <c r="AJ19">
        <v>220.33834782626101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0.24</v>
      </c>
      <c r="AM19" t="s">
        <v>2950</v>
      </c>
      <c r="AN19">
        <v>14.66</v>
      </c>
      <c r="AO19" t="s">
        <v>2950</v>
      </c>
      <c r="AP19">
        <v>0.232857224566899</v>
      </c>
      <c r="AQ19">
        <f>(Table2[[#This Row],[Sharpe Ratio]]-AVERAGE(Table2[Sharpe Ratio]))/_xlfn.STDEV.P(Table2[Sharpe Ratio])</f>
        <v>1.9195183425527043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6.4333208746672552</v>
      </c>
    </row>
    <row r="20" spans="1:44" x14ac:dyDescent="0.3">
      <c r="A20" t="s">
        <v>966</v>
      </c>
      <c r="B20" t="s">
        <v>967</v>
      </c>
      <c r="C20" t="s">
        <v>2916</v>
      </c>
      <c r="D20" t="s">
        <v>143</v>
      </c>
      <c r="E20">
        <v>12856.99398935</v>
      </c>
      <c r="F20">
        <v>1332.6</v>
      </c>
      <c r="G20">
        <v>115.491255946153</v>
      </c>
      <c r="H20">
        <f>(Table2[[#This Row],[1Y Return vs Nifty]]-AVERAGE(Table2[1Y Return vs Nifty]))/_xlfn.STDEV.P(Table2[1Y Return vs Nifty])</f>
        <v>0.83827582416834234</v>
      </c>
      <c r="I20">
        <v>9.51833003716877</v>
      </c>
      <c r="J20">
        <f>(Table2[[#This Row],[1M Return vs Nifty]]-AVERAGE(Table2[1M Return vs Nifty]))/_xlfn.STDEV.P(Table2[1M Return vs Nifty])</f>
        <v>0.59804250011734816</v>
      </c>
      <c r="K20">
        <v>30.618349663691902</v>
      </c>
      <c r="L20">
        <f>(Table2[[#This Row],[6M Return vs Nifty]]-AVERAGE(Table2[6M Return vs Nifty]))/_xlfn.STDEV.P(Table2[6M Return vs Nifty])</f>
        <v>0.555147417181314</v>
      </c>
      <c r="M20">
        <v>-2.0629593016634602</v>
      </c>
      <c r="N20">
        <f>(Table2[[#This Row],[1W Return vs Nifty]]-AVERAGE(Table2[1W Return vs Nifty]))/_xlfn.STDEV.P(Table2[1W Return vs Nifty])</f>
        <v>-0.39233040891947907</v>
      </c>
      <c r="O20">
        <v>1230.23</v>
      </c>
      <c r="P20">
        <v>1149.06491827998</v>
      </c>
      <c r="Q20">
        <v>971.06967964913497</v>
      </c>
      <c r="R20">
        <v>65.758786502833999</v>
      </c>
      <c r="S20" s="1">
        <f>(Table2[[#This Row],[Close Price]]-Table2[[#This Row],[20D EMA]])/Table2[[#This Row],[20D EMA]]</f>
        <v>8.321208229355477E-2</v>
      </c>
      <c r="T20" s="1">
        <f>(Table2[[#This Row],[Close Price]]-Table2[[#This Row],[50D EMA]])/Table2[[#This Row],[50D EMA]]</f>
        <v>0.15972559844116649</v>
      </c>
      <c r="U20" s="1">
        <f>(Table2[[#This Row],[Close Price]]-Table2[[#This Row],[200D EMA]])/Table2[[#This Row],[200D EMA]]</f>
        <v>0.37230111075190031</v>
      </c>
      <c r="V20">
        <v>2.4904195634881798</v>
      </c>
      <c r="W20">
        <v>1323.05</v>
      </c>
      <c r="X20">
        <v>1366</v>
      </c>
      <c r="Y20">
        <v>1285.7</v>
      </c>
      <c r="Z20">
        <v>1380</v>
      </c>
      <c r="AA20">
        <v>954</v>
      </c>
      <c r="AB20">
        <v>1380</v>
      </c>
      <c r="AC20" s="1">
        <f>(Table2[[#This Row],[Close Price]]/Table2[[#This Row],[Day Low]])-1</f>
        <v>7.2181701371829554E-3</v>
      </c>
      <c r="AD20" s="1">
        <f>(Table2[[#This Row],[Day High]]/Table2[[#This Row],[Close Price]])-1</f>
        <v>2.5063785081794965E-2</v>
      </c>
      <c r="AE20" s="1">
        <f>(Table2[[#This Row],[Close Price]]/Table2[[#This Row],[Current Week Low]])-1</f>
        <v>3.64781830909231E-2</v>
      </c>
      <c r="AF20" s="1">
        <f>(Table2[[#This Row],[Current Week High]]/Table2[[#This Row],[Close Price]])-1</f>
        <v>3.5569563259792991E-2</v>
      </c>
      <c r="AG20" s="1">
        <f>(Table2[[#This Row],[Close Price]]/Table2[[#This Row],[Current Month Low]])-1</f>
        <v>0.39685534591194949</v>
      </c>
      <c r="AH20" s="1">
        <f>(Table2[[#This Row],[Current Month High]]/Table2[[#This Row],[Close Price]])-1</f>
        <v>3.5569563259792991E-2</v>
      </c>
      <c r="AI20">
        <v>3.5569563259792898</v>
      </c>
      <c r="AJ20">
        <v>144.963235294117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0.28999999999999998</v>
      </c>
      <c r="AM20" t="s">
        <v>2950</v>
      </c>
      <c r="AN20">
        <v>27.37</v>
      </c>
      <c r="AO20" t="s">
        <v>2950</v>
      </c>
      <c r="AP20">
        <v>0.229690903390179</v>
      </c>
      <c r="AQ20">
        <f>(Table2[[#This Row],[Sharpe Ratio]]-AVERAGE(Table2[Sharpe Ratio]))/_xlfn.STDEV.P(Table2[Sharpe Ratio])</f>
        <v>1.8845699087151162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3.4837052412626415</v>
      </c>
    </row>
    <row r="21" spans="1:44" x14ac:dyDescent="0.3">
      <c r="A21" t="s">
        <v>662</v>
      </c>
      <c r="B21" t="s">
        <v>663</v>
      </c>
      <c r="C21" t="s">
        <v>2912</v>
      </c>
      <c r="D21" t="s">
        <v>255</v>
      </c>
      <c r="E21">
        <v>23252.1160364799</v>
      </c>
      <c r="F21">
        <v>2148</v>
      </c>
      <c r="G21">
        <v>74.452414481438097</v>
      </c>
      <c r="H21">
        <f>(Table2[[#This Row],[1Y Return vs Nifty]]-AVERAGE(Table2[1Y Return vs Nifty]))/_xlfn.STDEV.P(Table2[1Y Return vs Nifty])</f>
        <v>0.3494111641203565</v>
      </c>
      <c r="I21">
        <v>0.46896905606991002</v>
      </c>
      <c r="J21">
        <f>(Table2[[#This Row],[1M Return vs Nifty]]-AVERAGE(Table2[1M Return vs Nifty]))/_xlfn.STDEV.P(Table2[1M Return vs Nifty])</f>
        <v>-0.28595303215621426</v>
      </c>
      <c r="K21">
        <v>38.046394493734802</v>
      </c>
      <c r="L21">
        <f>(Table2[[#This Row],[6M Return vs Nifty]]-AVERAGE(Table2[6M Return vs Nifty]))/_xlfn.STDEV.P(Table2[6M Return vs Nifty])</f>
        <v>0.78275729231273716</v>
      </c>
      <c r="M21">
        <v>-0.76866892672184695</v>
      </c>
      <c r="N21">
        <f>(Table2[[#This Row],[1W Return vs Nifty]]-AVERAGE(Table2[1W Return vs Nifty]))/_xlfn.STDEV.P(Table2[1W Return vs Nifty])</f>
        <v>-0.13587119119797503</v>
      </c>
      <c r="O21">
        <v>2038.34</v>
      </c>
      <c r="P21">
        <v>1972.4404701001899</v>
      </c>
      <c r="Q21">
        <v>1698.5072399554399</v>
      </c>
      <c r="R21">
        <v>68.743583130484097</v>
      </c>
      <c r="S21" s="1">
        <f>(Table2[[#This Row],[Close Price]]-Table2[[#This Row],[20D EMA]])/Table2[[#This Row],[20D EMA]]</f>
        <v>5.3798679317483875E-2</v>
      </c>
      <c r="T21" s="1">
        <f>(Table2[[#This Row],[Close Price]]-Table2[[#This Row],[50D EMA]])/Table2[[#This Row],[50D EMA]]</f>
        <v>8.9006250156128938E-2</v>
      </c>
      <c r="U21" s="1">
        <f>(Table2[[#This Row],[Close Price]]-Table2[[#This Row],[200D EMA]])/Table2[[#This Row],[200D EMA]]</f>
        <v>0.26463988464149996</v>
      </c>
      <c r="V21">
        <v>0.97515229398140202</v>
      </c>
      <c r="W21">
        <v>2071.1999999999998</v>
      </c>
      <c r="X21">
        <v>2206.8000000000002</v>
      </c>
      <c r="Y21">
        <v>2014.95</v>
      </c>
      <c r="Z21">
        <v>2206.8000000000002</v>
      </c>
      <c r="AA21">
        <v>1800.05</v>
      </c>
      <c r="AB21">
        <v>2255</v>
      </c>
      <c r="AC21" s="1">
        <f>(Table2[[#This Row],[Close Price]]/Table2[[#This Row],[Day Low]])-1</f>
        <v>3.7079953650058117E-2</v>
      </c>
      <c r="AD21" s="1">
        <f>(Table2[[#This Row],[Day High]]/Table2[[#This Row],[Close Price]])-1</f>
        <v>2.7374301675977764E-2</v>
      </c>
      <c r="AE21" s="1">
        <f>(Table2[[#This Row],[Close Price]]/Table2[[#This Row],[Current Week Low]])-1</f>
        <v>6.6031415171592389E-2</v>
      </c>
      <c r="AF21" s="1">
        <f>(Table2[[#This Row],[Current Week High]]/Table2[[#This Row],[Close Price]])-1</f>
        <v>2.7374301675977764E-2</v>
      </c>
      <c r="AG21" s="1">
        <f>(Table2[[#This Row],[Close Price]]/Table2[[#This Row],[Current Month Low]])-1</f>
        <v>0.19330018610594157</v>
      </c>
      <c r="AH21" s="1">
        <f>(Table2[[#This Row],[Current Month High]]/Table2[[#This Row],[Close Price]])-1</f>
        <v>4.9813780260707707E-2</v>
      </c>
      <c r="AI21">
        <v>13.0516759776536</v>
      </c>
      <c r="AJ21">
        <v>114.62829736211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0.02</v>
      </c>
      <c r="AM21" t="s">
        <v>2950</v>
      </c>
      <c r="AN21">
        <v>0.02</v>
      </c>
      <c r="AO21" t="s">
        <v>2950</v>
      </c>
      <c r="AP21">
        <v>0.22778483812724401</v>
      </c>
      <c r="AQ21">
        <f>(Table2[[#This Row],[Sharpe Ratio]]-AVERAGE(Table2[Sharpe Ratio]))/_xlfn.STDEV.P(Table2[Sharpe Ratio])</f>
        <v>1.8635316147411569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2.5738758478200614</v>
      </c>
    </row>
    <row r="22" spans="1:44" x14ac:dyDescent="0.3">
      <c r="A22" t="s">
        <v>921</v>
      </c>
      <c r="B22" t="s">
        <v>922</v>
      </c>
      <c r="C22" t="s">
        <v>2912</v>
      </c>
      <c r="D22" t="s">
        <v>480</v>
      </c>
      <c r="E22">
        <v>14256.1360727799</v>
      </c>
      <c r="F22">
        <v>504</v>
      </c>
      <c r="G22">
        <v>204.38357546028899</v>
      </c>
      <c r="H22">
        <f>(Table2[[#This Row],[1Y Return vs Nifty]]-AVERAGE(Table2[1Y Return vs Nifty]))/_xlfn.STDEV.P(Table2[1Y Return vs Nifty])</f>
        <v>1.897182752560038</v>
      </c>
      <c r="I22">
        <v>-7.9599534407327202</v>
      </c>
      <c r="J22">
        <f>(Table2[[#This Row],[1M Return vs Nifty]]-AVERAGE(Table2[1M Return vs Nifty]))/_xlfn.STDEV.P(Table2[1M Return vs Nifty])</f>
        <v>-1.109340434274066</v>
      </c>
      <c r="K22">
        <v>1.9452675998812401</v>
      </c>
      <c r="L22">
        <f>(Table2[[#This Row],[6M Return vs Nifty]]-AVERAGE(Table2[6M Return vs Nifty]))/_xlfn.STDEV.P(Table2[6M Return vs Nifty])</f>
        <v>-0.32345210362143056</v>
      </c>
      <c r="M22">
        <v>-6.6830461669165899</v>
      </c>
      <c r="N22">
        <f>(Table2[[#This Row],[1W Return vs Nifty]]-AVERAGE(Table2[1W Return vs Nifty]))/_xlfn.STDEV.P(Table2[1W Return vs Nifty])</f>
        <v>-1.3077848434173511</v>
      </c>
      <c r="O22">
        <v>496.89</v>
      </c>
      <c r="P22">
        <v>495.95696566347698</v>
      </c>
      <c r="Q22">
        <v>421.21895194984</v>
      </c>
      <c r="R22">
        <v>44.3498612406568</v>
      </c>
      <c r="S22" s="1">
        <f>(Table2[[#This Row],[Close Price]]-Table2[[#This Row],[20D EMA]])/Table2[[#This Row],[20D EMA]]</f>
        <v>1.430900199239271E-2</v>
      </c>
      <c r="T22" s="1">
        <f>(Table2[[#This Row],[Close Price]]-Table2[[#This Row],[50D EMA]])/Table2[[#This Row],[50D EMA]]</f>
        <v>1.6217202082772001E-2</v>
      </c>
      <c r="U22" s="1">
        <f>(Table2[[#This Row],[Close Price]]-Table2[[#This Row],[200D EMA]])/Table2[[#This Row],[200D EMA]]</f>
        <v>0.19652735867406509</v>
      </c>
      <c r="V22">
        <v>1.1815813258189301</v>
      </c>
      <c r="W22">
        <v>500.3</v>
      </c>
      <c r="X22">
        <v>519</v>
      </c>
      <c r="Y22">
        <v>491.7</v>
      </c>
      <c r="Z22">
        <v>519</v>
      </c>
      <c r="AA22">
        <v>411.25</v>
      </c>
      <c r="AB22">
        <v>532.54999999999995</v>
      </c>
      <c r="AC22" s="1">
        <f>(Table2[[#This Row],[Close Price]]/Table2[[#This Row],[Day Low]])-1</f>
        <v>7.3955626624024884E-3</v>
      </c>
      <c r="AD22" s="1">
        <f>(Table2[[#This Row],[Day High]]/Table2[[#This Row],[Close Price]])-1</f>
        <v>2.9761904761904656E-2</v>
      </c>
      <c r="AE22" s="1">
        <f>(Table2[[#This Row],[Close Price]]/Table2[[#This Row],[Current Week Low]])-1</f>
        <v>2.501525320317266E-2</v>
      </c>
      <c r="AF22" s="1">
        <f>(Table2[[#This Row],[Current Week High]]/Table2[[#This Row],[Close Price]])-1</f>
        <v>2.9761904761904656E-2</v>
      </c>
      <c r="AG22" s="1">
        <f>(Table2[[#This Row],[Close Price]]/Table2[[#This Row],[Current Month Low]])-1</f>
        <v>0.22553191489361701</v>
      </c>
      <c r="AH22" s="1">
        <f>(Table2[[#This Row],[Current Month High]]/Table2[[#This Row],[Close Price]])-1</f>
        <v>5.6646825396825307E-2</v>
      </c>
      <c r="AI22">
        <v>21.428571428571399</v>
      </c>
      <c r="AJ22">
        <v>249.87851440471999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-0.12</v>
      </c>
      <c r="AM22" t="s">
        <v>2949</v>
      </c>
      <c r="AN22">
        <v>5.41</v>
      </c>
      <c r="AO22" t="s">
        <v>2950</v>
      </c>
      <c r="AP22">
        <v>0.22649577967856699</v>
      </c>
      <c r="AQ22">
        <f>(Table2[[#This Row],[Sharpe Ratio]]-AVERAGE(Table2[Sharpe Ratio]))/_xlfn.STDEV.P(Table2[Sharpe Ratio])</f>
        <v>1.8493035654081953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1.0059089366553853</v>
      </c>
    </row>
    <row r="23" spans="1:44" x14ac:dyDescent="0.3">
      <c r="A23" t="s">
        <v>249</v>
      </c>
      <c r="B23" t="s">
        <v>250</v>
      </c>
      <c r="C23" t="s">
        <v>2916</v>
      </c>
      <c r="D23" t="s">
        <v>143</v>
      </c>
      <c r="E23">
        <v>98851.633242080003</v>
      </c>
      <c r="F23">
        <v>692.1</v>
      </c>
      <c r="G23">
        <v>58.016632955083303</v>
      </c>
      <c r="H23">
        <f>(Table2[[#This Row],[1Y Return vs Nifty]]-AVERAGE(Table2[1Y Return vs Nifty]))/_xlfn.STDEV.P(Table2[1Y Return vs Nifty])</f>
        <v>0.1536241374467901</v>
      </c>
      <c r="I23">
        <v>4.5331558986130203</v>
      </c>
      <c r="J23">
        <f>(Table2[[#This Row],[1M Return vs Nifty]]-AVERAGE(Table2[1M Return vs Nifty]))/_xlfn.STDEV.P(Table2[1M Return vs Nifty])</f>
        <v>0.11106096901327416</v>
      </c>
      <c r="K23">
        <v>37.6328325191405</v>
      </c>
      <c r="L23">
        <f>(Table2[[#This Row],[6M Return vs Nifty]]-AVERAGE(Table2[6M Return vs Nifty]))/_xlfn.STDEV.P(Table2[6M Return vs Nifty])</f>
        <v>0.77008494157303786</v>
      </c>
      <c r="M23">
        <v>0.364857530498993</v>
      </c>
      <c r="N23">
        <f>(Table2[[#This Row],[1W Return vs Nifty]]-AVERAGE(Table2[1W Return vs Nifty]))/_xlfn.STDEV.P(Table2[1W Return vs Nifty])</f>
        <v>8.873320524482356E-2</v>
      </c>
      <c r="O23">
        <v>664.91</v>
      </c>
      <c r="P23">
        <v>619.49185504002003</v>
      </c>
      <c r="Q23">
        <v>504.54703775841</v>
      </c>
      <c r="R23">
        <v>68.549867503784</v>
      </c>
      <c r="S23" s="1">
        <f>(Table2[[#This Row],[Close Price]]-Table2[[#This Row],[20D EMA]])/Table2[[#This Row],[20D EMA]]</f>
        <v>4.0892752402580883E-2</v>
      </c>
      <c r="T23" s="1">
        <f>(Table2[[#This Row],[Close Price]]-Table2[[#This Row],[50D EMA]])/Table2[[#This Row],[50D EMA]]</f>
        <v>0.11720597190949252</v>
      </c>
      <c r="U23" s="1">
        <f>(Table2[[#This Row],[Close Price]]-Table2[[#This Row],[200D EMA]])/Table2[[#This Row],[200D EMA]]</f>
        <v>0.37172542539313286</v>
      </c>
      <c r="V23">
        <v>0.77579121735333101</v>
      </c>
      <c r="W23">
        <v>686.5</v>
      </c>
      <c r="X23">
        <v>733</v>
      </c>
      <c r="Y23">
        <v>671.7</v>
      </c>
      <c r="Z23">
        <v>735</v>
      </c>
      <c r="AA23">
        <v>549</v>
      </c>
      <c r="AB23">
        <v>735</v>
      </c>
      <c r="AC23" s="1">
        <f>(Table2[[#This Row],[Close Price]]/Table2[[#This Row],[Day Low]])-1</f>
        <v>8.1573197378004281E-3</v>
      </c>
      <c r="AD23" s="1">
        <f>(Table2[[#This Row],[Day High]]/Table2[[#This Row],[Close Price]])-1</f>
        <v>5.9095506429706735E-2</v>
      </c>
      <c r="AE23" s="1">
        <f>(Table2[[#This Row],[Close Price]]/Table2[[#This Row],[Current Week Low]])-1</f>
        <v>3.0370701205895356E-2</v>
      </c>
      <c r="AF23" s="1">
        <f>(Table2[[#This Row],[Current Week High]]/Table2[[#This Row],[Close Price]])-1</f>
        <v>6.1985262245340289E-2</v>
      </c>
      <c r="AG23" s="1">
        <f>(Table2[[#This Row],[Close Price]]/Table2[[#This Row],[Current Month Low]])-1</f>
        <v>0.26065573770491812</v>
      </c>
      <c r="AH23" s="1">
        <f>(Table2[[#This Row],[Current Month High]]/Table2[[#This Row],[Close Price]])-1</f>
        <v>6.1985262245340289E-2</v>
      </c>
      <c r="AI23">
        <v>6.19852622453402</v>
      </c>
      <c r="AJ23">
        <v>92.678173719376403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0.28999999999999998</v>
      </c>
      <c r="AM23" t="s">
        <v>2950</v>
      </c>
      <c r="AN23">
        <v>5.47</v>
      </c>
      <c r="AO23" t="s">
        <v>2950</v>
      </c>
      <c r="AP23">
        <v>0.22214992856386301</v>
      </c>
      <c r="AQ23">
        <f>(Table2[[#This Row],[Sharpe Ratio]]-AVERAGE(Table2[Sharpe Ratio]))/_xlfn.STDEV.P(Table2[Sharpe Ratio])</f>
        <v>1.8013360088422585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2.9248392621201846</v>
      </c>
    </row>
    <row r="24" spans="1:44" x14ac:dyDescent="0.3">
      <c r="A24" t="s">
        <v>1269</v>
      </c>
      <c r="B24" t="s">
        <v>1270</v>
      </c>
      <c r="C24" t="s">
        <v>2911</v>
      </c>
      <c r="D24" t="s">
        <v>46</v>
      </c>
      <c r="E24">
        <v>7834.0429132199997</v>
      </c>
      <c r="F24">
        <v>4985.7</v>
      </c>
      <c r="G24">
        <v>29.790414506461602</v>
      </c>
      <c r="H24">
        <f>(Table2[[#This Row],[1Y Return vs Nifty]]-AVERAGE(Table2[1Y Return vs Nifty]))/_xlfn.STDEV.P(Table2[1Y Return vs Nifty])</f>
        <v>-0.18261344124289602</v>
      </c>
      <c r="I24">
        <v>-2.5172847243891998</v>
      </c>
      <c r="J24">
        <f>(Table2[[#This Row],[1M Return vs Nifty]]-AVERAGE(Table2[1M Return vs Nifty]))/_xlfn.STDEV.P(Table2[1M Return vs Nifty])</f>
        <v>-0.57766810526188839</v>
      </c>
      <c r="K24">
        <v>10.6781775071069</v>
      </c>
      <c r="L24">
        <f>(Table2[[#This Row],[6M Return vs Nifty]]-AVERAGE(Table2[6M Return vs Nifty]))/_xlfn.STDEV.P(Table2[6M Return vs Nifty])</f>
        <v>-5.5858601024580797E-2</v>
      </c>
      <c r="M24">
        <v>-0.993347940923207</v>
      </c>
      <c r="N24">
        <f>(Table2[[#This Row],[1W Return vs Nifty]]-AVERAGE(Table2[1W Return vs Nifty]))/_xlfn.STDEV.P(Table2[1W Return vs Nifty])</f>
        <v>-0.18039057057072114</v>
      </c>
      <c r="O24">
        <v>4975.82</v>
      </c>
      <c r="P24">
        <v>4963.7815401282796</v>
      </c>
      <c r="Q24">
        <v>4551.7386753064402</v>
      </c>
      <c r="R24">
        <v>47.893935619190003</v>
      </c>
      <c r="S24" s="1">
        <f>(Table2[[#This Row],[Close Price]]-Table2[[#This Row],[20D EMA]])/Table2[[#This Row],[20D EMA]]</f>
        <v>1.9856023730762187E-3</v>
      </c>
      <c r="T24" s="1">
        <f>(Table2[[#This Row],[Close Price]]-Table2[[#This Row],[50D EMA]])/Table2[[#This Row],[50D EMA]]</f>
        <v>4.4156777840697933E-3</v>
      </c>
      <c r="U24" s="1">
        <f>(Table2[[#This Row],[Close Price]]-Table2[[#This Row],[200D EMA]])/Table2[[#This Row],[200D EMA]]</f>
        <v>9.533968350332496E-2</v>
      </c>
      <c r="V24">
        <v>2.2681773675928798</v>
      </c>
      <c r="W24">
        <v>4974</v>
      </c>
      <c r="X24">
        <v>5188.75</v>
      </c>
      <c r="Y24">
        <v>4909.2</v>
      </c>
      <c r="Z24">
        <v>5188.75</v>
      </c>
      <c r="AA24">
        <v>4347.75</v>
      </c>
      <c r="AB24">
        <v>5380</v>
      </c>
      <c r="AC24" s="1">
        <f>(Table2[[#This Row],[Close Price]]/Table2[[#This Row],[Day Low]])-1</f>
        <v>2.3522316043425029E-3</v>
      </c>
      <c r="AD24" s="1">
        <f>(Table2[[#This Row],[Day High]]/Table2[[#This Row],[Close Price]])-1</f>
        <v>4.0726477726297228E-2</v>
      </c>
      <c r="AE24" s="1">
        <f>(Table2[[#This Row],[Close Price]]/Table2[[#This Row],[Current Week Low]])-1</f>
        <v>1.5582987044732377E-2</v>
      </c>
      <c r="AF24" s="1">
        <f>(Table2[[#This Row],[Current Week High]]/Table2[[#This Row],[Close Price]])-1</f>
        <v>4.0726477726297228E-2</v>
      </c>
      <c r="AG24" s="1">
        <f>(Table2[[#This Row],[Close Price]]/Table2[[#This Row],[Current Month Low]])-1</f>
        <v>0.14673106779368639</v>
      </c>
      <c r="AH24" s="1">
        <f>(Table2[[#This Row],[Current Month High]]/Table2[[#This Row],[Close Price]])-1</f>
        <v>7.908618649337118E-2</v>
      </c>
      <c r="AI24">
        <v>11.318370539743601</v>
      </c>
      <c r="AJ24">
        <v>58.575722396272297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-0.1</v>
      </c>
      <c r="AM24" t="s">
        <v>2949</v>
      </c>
      <c r="AN24">
        <v>2.52</v>
      </c>
      <c r="AO24" t="s">
        <v>2950</v>
      </c>
      <c r="AP24">
        <v>0.22065046467500499</v>
      </c>
      <c r="AQ24">
        <f>(Table2[[#This Row],[Sharpe Ratio]]-AVERAGE(Table2[Sharpe Ratio]))/_xlfn.STDEV.P(Table2[Sharpe Ratio])</f>
        <v>1.7847855985753214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0.78825488047523484</v>
      </c>
    </row>
    <row r="25" spans="1:44" x14ac:dyDescent="0.3">
      <c r="A25" t="s">
        <v>807</v>
      </c>
      <c r="B25" t="s">
        <v>808</v>
      </c>
      <c r="C25" t="s">
        <v>2916</v>
      </c>
      <c r="D25" t="s">
        <v>809</v>
      </c>
      <c r="E25">
        <v>17276.595323850001</v>
      </c>
      <c r="F25">
        <v>1494.9</v>
      </c>
      <c r="G25">
        <v>191.04518159098799</v>
      </c>
      <c r="H25">
        <f>(Table2[[#This Row],[1Y Return vs Nifty]]-AVERAGE(Table2[1Y Return vs Nifty]))/_xlfn.STDEV.P(Table2[1Y Return vs Nifty])</f>
        <v>1.7382925609324691</v>
      </c>
      <c r="I25">
        <v>-1.5356050257168801</v>
      </c>
      <c r="J25">
        <f>(Table2[[#This Row],[1M Return vs Nifty]]-AVERAGE(Table2[1M Return vs Nifty]))/_xlfn.STDEV.P(Table2[1M Return vs Nifty])</f>
        <v>-0.48177177959176232</v>
      </c>
      <c r="K25">
        <v>65.373174269557296</v>
      </c>
      <c r="L25">
        <f>(Table2[[#This Row],[6M Return vs Nifty]]-AVERAGE(Table2[6M Return vs Nifty]))/_xlfn.STDEV.P(Table2[6M Return vs Nifty])</f>
        <v>1.6201034681681321</v>
      </c>
      <c r="M25">
        <v>-1.44198258542133</v>
      </c>
      <c r="N25">
        <f>(Table2[[#This Row],[1W Return vs Nifty]]-AVERAGE(Table2[1W Return vs Nifty]))/_xlfn.STDEV.P(Table2[1W Return vs Nifty])</f>
        <v>-0.26928599326591346</v>
      </c>
      <c r="O25">
        <v>1462.68</v>
      </c>
      <c r="P25">
        <v>1431.6389772625901</v>
      </c>
      <c r="Q25">
        <v>1137.5690602869699</v>
      </c>
      <c r="R25">
        <v>48.040388546922998</v>
      </c>
      <c r="S25" s="1">
        <f>(Table2[[#This Row],[Close Price]]-Table2[[#This Row],[20D EMA]])/Table2[[#This Row],[20D EMA]]</f>
        <v>2.2028058085158769E-2</v>
      </c>
      <c r="T25" s="1">
        <f>(Table2[[#This Row],[Close Price]]-Table2[[#This Row],[50D EMA]])/Table2[[#This Row],[50D EMA]]</f>
        <v>4.4187832087647011E-2</v>
      </c>
      <c r="U25" s="1">
        <f>(Table2[[#This Row],[Close Price]]-Table2[[#This Row],[200D EMA]])/Table2[[#This Row],[200D EMA]]</f>
        <v>0.31411801901757747</v>
      </c>
      <c r="V25">
        <v>1.27090349435164</v>
      </c>
      <c r="W25">
        <v>1475</v>
      </c>
      <c r="X25">
        <v>1520</v>
      </c>
      <c r="Y25">
        <v>1455</v>
      </c>
      <c r="Z25">
        <v>1520</v>
      </c>
      <c r="AA25">
        <v>1181</v>
      </c>
      <c r="AB25">
        <v>1560</v>
      </c>
      <c r="AC25" s="1">
        <f>(Table2[[#This Row],[Close Price]]/Table2[[#This Row],[Day Low]])-1</f>
        <v>1.349152542372889E-2</v>
      </c>
      <c r="AD25" s="1">
        <f>(Table2[[#This Row],[Day High]]/Table2[[#This Row],[Close Price]])-1</f>
        <v>1.6790420763930669E-2</v>
      </c>
      <c r="AE25" s="1">
        <f>(Table2[[#This Row],[Close Price]]/Table2[[#This Row],[Current Week Low]])-1</f>
        <v>2.742268041237117E-2</v>
      </c>
      <c r="AF25" s="1">
        <f>(Table2[[#This Row],[Current Week High]]/Table2[[#This Row],[Close Price]])-1</f>
        <v>1.6790420763930669E-2</v>
      </c>
      <c r="AG25" s="1">
        <f>(Table2[[#This Row],[Close Price]]/Table2[[#This Row],[Current Month Low]])-1</f>
        <v>0.26579170194750223</v>
      </c>
      <c r="AH25" s="1">
        <f>(Table2[[#This Row],[Current Month High]]/Table2[[#This Row],[Close Price]])-1</f>
        <v>4.3548063415613125E-2</v>
      </c>
      <c r="AI25">
        <v>13.3855107365041</v>
      </c>
      <c r="AJ25">
        <v>229.96358017878799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-0.1</v>
      </c>
      <c r="AM25" t="s">
        <v>2949</v>
      </c>
      <c r="AN25">
        <v>6.69</v>
      </c>
      <c r="AO25" t="s">
        <v>2950</v>
      </c>
      <c r="AP25">
        <v>0.21934217179635801</v>
      </c>
      <c r="AQ25">
        <f>(Table2[[#This Row],[Sharpe Ratio]]-AVERAGE(Table2[Sharpe Ratio]))/_xlfn.STDEV.P(Table2[Sharpe Ratio])</f>
        <v>1.7703452482262307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4.3776835044691564</v>
      </c>
    </row>
    <row r="26" spans="1:44" x14ac:dyDescent="0.3">
      <c r="A26" t="s">
        <v>948</v>
      </c>
      <c r="B26" t="s">
        <v>949</v>
      </c>
      <c r="C26" t="s">
        <v>2918</v>
      </c>
      <c r="D26" t="s">
        <v>945</v>
      </c>
      <c r="E26">
        <v>13171.002414799999</v>
      </c>
      <c r="F26">
        <v>352.35</v>
      </c>
      <c r="G26">
        <v>54.8186719908065</v>
      </c>
      <c r="H26">
        <f>(Table2[[#This Row],[1Y Return vs Nifty]]-AVERAGE(Table2[1Y Return vs Nifty]))/_xlfn.STDEV.P(Table2[1Y Return vs Nifty])</f>
        <v>0.1155292487060324</v>
      </c>
      <c r="I26">
        <v>6.4799807190839003</v>
      </c>
      <c r="J26">
        <f>(Table2[[#This Row],[1M Return vs Nifty]]-AVERAGE(Table2[1M Return vs Nifty]))/_xlfn.STDEV.P(Table2[1M Return vs Nifty])</f>
        <v>0.30123842430653835</v>
      </c>
      <c r="K26">
        <v>2.7533917692983199</v>
      </c>
      <c r="L26">
        <f>(Table2[[#This Row],[6M Return vs Nifty]]-AVERAGE(Table2[6M Return vs Nifty]))/_xlfn.STDEV.P(Table2[6M Return vs Nifty])</f>
        <v>-0.29868959269153295</v>
      </c>
      <c r="M26">
        <v>-0.36695206628666299</v>
      </c>
      <c r="N26">
        <f>(Table2[[#This Row],[1W Return vs Nifty]]-AVERAGE(Table2[1W Return vs Nifty]))/_xlfn.STDEV.P(Table2[1W Return vs Nifty])</f>
        <v>-5.6272367188027944E-2</v>
      </c>
      <c r="O26">
        <v>340.82</v>
      </c>
      <c r="P26">
        <v>334.91097661443399</v>
      </c>
      <c r="Q26">
        <v>311.647616654128</v>
      </c>
      <c r="R26">
        <v>44.582096793065503</v>
      </c>
      <c r="S26" s="1">
        <f>(Table2[[#This Row],[Close Price]]-Table2[[#This Row],[20D EMA]])/Table2[[#This Row],[20D EMA]]</f>
        <v>3.3830174285546709E-2</v>
      </c>
      <c r="T26" s="1">
        <f>(Table2[[#This Row],[Close Price]]-Table2[[#This Row],[50D EMA]])/Table2[[#This Row],[50D EMA]]</f>
        <v>5.2070623548545837E-2</v>
      </c>
      <c r="U26" s="1">
        <f>(Table2[[#This Row],[Close Price]]-Table2[[#This Row],[200D EMA]])/Table2[[#This Row],[200D EMA]]</f>
        <v>0.13060386529778678</v>
      </c>
      <c r="V26">
        <v>1.43936931348405</v>
      </c>
      <c r="W26">
        <v>350</v>
      </c>
      <c r="X26">
        <v>357.5</v>
      </c>
      <c r="Y26">
        <v>350</v>
      </c>
      <c r="Z26">
        <v>359.25</v>
      </c>
      <c r="AA26">
        <v>277.95</v>
      </c>
      <c r="AB26">
        <v>371</v>
      </c>
      <c r="AC26" s="1">
        <f>(Table2[[#This Row],[Close Price]]/Table2[[#This Row],[Day Low]])-1</f>
        <v>6.7142857142856727E-3</v>
      </c>
      <c r="AD26" s="1">
        <f>(Table2[[#This Row],[Day High]]/Table2[[#This Row],[Close Price]])-1</f>
        <v>1.4616148715765442E-2</v>
      </c>
      <c r="AE26" s="1">
        <f>(Table2[[#This Row],[Close Price]]/Table2[[#This Row],[Current Week Low]])-1</f>
        <v>6.7142857142856727E-3</v>
      </c>
      <c r="AF26" s="1">
        <f>(Table2[[#This Row],[Current Week High]]/Table2[[#This Row],[Close Price]])-1</f>
        <v>1.9582801191996513E-2</v>
      </c>
      <c r="AG26" s="1">
        <f>(Table2[[#This Row],[Close Price]]/Table2[[#This Row],[Current Month Low]])-1</f>
        <v>0.26767404209390189</v>
      </c>
      <c r="AH26" s="1">
        <f>(Table2[[#This Row],[Current Month High]]/Table2[[#This Row],[Close Price]])-1</f>
        <v>5.2930324960976272E-2</v>
      </c>
      <c r="AI26">
        <v>22.023556123172899</v>
      </c>
      <c r="AJ26">
        <v>83.994778067885093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-0.06</v>
      </c>
      <c r="AM26" t="s">
        <v>2949</v>
      </c>
      <c r="AN26">
        <v>13.51</v>
      </c>
      <c r="AO26" t="s">
        <v>2950</v>
      </c>
      <c r="AP26">
        <v>0.217021486225975</v>
      </c>
      <c r="AQ26">
        <f>(Table2[[#This Row],[Sharpe Ratio]]-AVERAGE(Table2[Sharpe Ratio]))/_xlfn.STDEV.P(Table2[Sharpe Ratio])</f>
        <v>1.7447305611532056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1.8065362742862157</v>
      </c>
    </row>
    <row r="27" spans="1:44" x14ac:dyDescent="0.3">
      <c r="A27" t="s">
        <v>422</v>
      </c>
      <c r="B27" t="s">
        <v>423</v>
      </c>
      <c r="C27" t="s">
        <v>2916</v>
      </c>
      <c r="D27" t="s">
        <v>363</v>
      </c>
      <c r="E27">
        <v>50315.514578900002</v>
      </c>
      <c r="F27">
        <v>2188.5500000000002</v>
      </c>
      <c r="G27">
        <v>619.54052991851404</v>
      </c>
      <c r="H27">
        <f>(Table2[[#This Row],[1Y Return vs Nifty]]-AVERAGE(Table2[1Y Return vs Nifty]))/_xlfn.STDEV.P(Table2[1Y Return vs Nifty])</f>
        <v>6.8426333589636812</v>
      </c>
      <c r="I27">
        <v>-0.50779432364222998</v>
      </c>
      <c r="J27">
        <f>(Table2[[#This Row],[1M Return vs Nifty]]-AVERAGE(Table2[1M Return vs Nifty]))/_xlfn.STDEV.P(Table2[1M Return vs Nifty])</f>
        <v>-0.38136910247956962</v>
      </c>
      <c r="K27">
        <v>207.340431484264</v>
      </c>
      <c r="L27">
        <f>(Table2[[#This Row],[6M Return vs Nifty]]-AVERAGE(Table2[6M Return vs Nifty]))/_xlfn.STDEV.P(Table2[6M Return vs Nifty])</f>
        <v>5.9702589164361273</v>
      </c>
      <c r="M27">
        <v>-0.65860274317659795</v>
      </c>
      <c r="N27">
        <f>(Table2[[#This Row],[1W Return vs Nifty]]-AVERAGE(Table2[1W Return vs Nifty]))/_xlfn.STDEV.P(Table2[1W Return vs Nifty])</f>
        <v>-0.11406195281058501</v>
      </c>
      <c r="O27">
        <v>1996.65</v>
      </c>
      <c r="P27">
        <v>1688.4840425048201</v>
      </c>
      <c r="Q27">
        <v>1055.4573124020401</v>
      </c>
      <c r="R27">
        <v>90.645175286811195</v>
      </c>
      <c r="S27" s="1">
        <f>(Table2[[#This Row],[Close Price]]-Table2[[#This Row],[20D EMA]])/Table2[[#This Row],[20D EMA]]</f>
        <v>9.6110985901384866E-2</v>
      </c>
      <c r="T27" s="1">
        <f>(Table2[[#This Row],[Close Price]]-Table2[[#This Row],[50D EMA]])/Table2[[#This Row],[50D EMA]]</f>
        <v>0.29616267901078053</v>
      </c>
      <c r="U27" s="1">
        <f>(Table2[[#This Row],[Close Price]]-Table2[[#This Row],[200D EMA]])/Table2[[#This Row],[200D EMA]]</f>
        <v>1.0735561488690009</v>
      </c>
      <c r="V27">
        <v>0.82997240839792297</v>
      </c>
      <c r="W27">
        <v>2145.15</v>
      </c>
      <c r="X27">
        <v>2239</v>
      </c>
      <c r="Y27">
        <v>2113.4499999999998</v>
      </c>
      <c r="Z27">
        <v>2239</v>
      </c>
      <c r="AA27">
        <v>1630.55</v>
      </c>
      <c r="AB27">
        <v>2427.9</v>
      </c>
      <c r="AC27" s="1">
        <f>(Table2[[#This Row],[Close Price]]/Table2[[#This Row],[Day Low]])-1</f>
        <v>2.0231685429923374E-2</v>
      </c>
      <c r="AD27" s="1">
        <f>(Table2[[#This Row],[Day High]]/Table2[[#This Row],[Close Price]])-1</f>
        <v>2.305179228256149E-2</v>
      </c>
      <c r="AE27" s="1">
        <f>(Table2[[#This Row],[Close Price]]/Table2[[#This Row],[Current Week Low]])-1</f>
        <v>3.5534315928931637E-2</v>
      </c>
      <c r="AF27" s="1">
        <f>(Table2[[#This Row],[Current Week High]]/Table2[[#This Row],[Close Price]])-1</f>
        <v>2.305179228256149E-2</v>
      </c>
      <c r="AG27" s="1">
        <f>(Table2[[#This Row],[Close Price]]/Table2[[#This Row],[Current Month Low]])-1</f>
        <v>0.34221581674894996</v>
      </c>
      <c r="AH27" s="1">
        <f>(Table2[[#This Row],[Current Month High]]/Table2[[#This Row],[Close Price]])-1</f>
        <v>0.10936464782618627</v>
      </c>
      <c r="AI27">
        <v>10.9364647826186</v>
      </c>
      <c r="AJ27">
        <v>687.53148614609495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0.93</v>
      </c>
      <c r="AM27" t="s">
        <v>2950</v>
      </c>
      <c r="AN27">
        <v>18.11</v>
      </c>
      <c r="AO27" t="s">
        <v>2950</v>
      </c>
      <c r="AP27">
        <v>0.21585343974482701</v>
      </c>
      <c r="AQ27">
        <f>(Table2[[#This Row],[Sharpe Ratio]]-AVERAGE(Table2[Sharpe Ratio]))/_xlfn.STDEV.P(Table2[Sharpe Ratio])</f>
        <v>1.7318381876739253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14.049299407783581</v>
      </c>
    </row>
    <row r="28" spans="1:44" x14ac:dyDescent="0.3">
      <c r="A28" t="s">
        <v>609</v>
      </c>
      <c r="B28" t="s">
        <v>610</v>
      </c>
      <c r="C28" t="s">
        <v>2916</v>
      </c>
      <c r="D28" t="s">
        <v>73</v>
      </c>
      <c r="E28">
        <v>27914.650781249999</v>
      </c>
      <c r="F28">
        <v>1545.35</v>
      </c>
      <c r="G28">
        <v>155.58240395786501</v>
      </c>
      <c r="H28">
        <f>(Table2[[#This Row],[1Y Return vs Nifty]]-AVERAGE(Table2[1Y Return vs Nifty]))/_xlfn.STDEV.P(Table2[1Y Return vs Nifty])</f>
        <v>1.3158513293280181</v>
      </c>
      <c r="I28">
        <v>-6.2632843663364604</v>
      </c>
      <c r="J28">
        <f>(Table2[[#This Row],[1M Return vs Nifty]]-AVERAGE(Table2[1M Return vs Nifty]))/_xlfn.STDEV.P(Table2[1M Return vs Nifty])</f>
        <v>-0.94359968366795111</v>
      </c>
      <c r="K28">
        <v>71.253786635703193</v>
      </c>
      <c r="L28">
        <f>(Table2[[#This Row],[6M Return vs Nifty]]-AVERAGE(Table2[6M Return vs Nifty]))/_xlfn.STDEV.P(Table2[6M Return vs Nifty])</f>
        <v>1.8002969749360551</v>
      </c>
      <c r="M28">
        <v>-3.54306753213337</v>
      </c>
      <c r="N28">
        <f>(Table2[[#This Row],[1W Return vs Nifty]]-AVERAGE(Table2[1W Return vs Nifty]))/_xlfn.STDEV.P(Table2[1W Return vs Nifty])</f>
        <v>-0.68560880013566672</v>
      </c>
      <c r="O28">
        <v>1468.92</v>
      </c>
      <c r="P28">
        <v>1289.9954398827001</v>
      </c>
      <c r="Q28">
        <v>929.92160018291599</v>
      </c>
      <c r="R28">
        <v>95.2242623476033</v>
      </c>
      <c r="S28" s="1">
        <f>(Table2[[#This Row],[Close Price]]-Table2[[#This Row],[20D EMA]])/Table2[[#This Row],[20D EMA]]</f>
        <v>5.2031424447893576E-2</v>
      </c>
      <c r="T28" s="1">
        <f>(Table2[[#This Row],[Close Price]]-Table2[[#This Row],[50D EMA]])/Table2[[#This Row],[50D EMA]]</f>
        <v>0.19794997115688975</v>
      </c>
      <c r="U28" s="1">
        <f>(Table2[[#This Row],[Close Price]]-Table2[[#This Row],[200D EMA]])/Table2[[#This Row],[200D EMA]]</f>
        <v>0.66180675843644121</v>
      </c>
      <c r="V28">
        <v>1.4053723311260899</v>
      </c>
      <c r="W28">
        <v>1534.25</v>
      </c>
      <c r="X28">
        <v>1585.8</v>
      </c>
      <c r="Y28">
        <v>1496</v>
      </c>
      <c r="Z28">
        <v>1585.8</v>
      </c>
      <c r="AA28">
        <v>1293.2</v>
      </c>
      <c r="AB28">
        <v>1662.95</v>
      </c>
      <c r="AC28" s="1">
        <f>(Table2[[#This Row],[Close Price]]/Table2[[#This Row],[Day Low]])-1</f>
        <v>7.2348052794524165E-3</v>
      </c>
      <c r="AD28" s="1">
        <f>(Table2[[#This Row],[Day High]]/Table2[[#This Row],[Close Price]])-1</f>
        <v>2.6175300093829845E-2</v>
      </c>
      <c r="AE28" s="1">
        <f>(Table2[[#This Row],[Close Price]]/Table2[[#This Row],[Current Week Low]])-1</f>
        <v>3.2987967914438476E-2</v>
      </c>
      <c r="AF28" s="1">
        <f>(Table2[[#This Row],[Current Week High]]/Table2[[#This Row],[Close Price]])-1</f>
        <v>2.6175300093829845E-2</v>
      </c>
      <c r="AG28" s="1">
        <f>(Table2[[#This Row],[Close Price]]/Table2[[#This Row],[Current Month Low]])-1</f>
        <v>0.19498144138570983</v>
      </c>
      <c r="AH28" s="1">
        <f>(Table2[[#This Row],[Current Month High]]/Table2[[#This Row],[Close Price]])-1</f>
        <v>7.6099265538551286E-2</v>
      </c>
      <c r="AI28">
        <v>7.6099265538551197</v>
      </c>
      <c r="AJ28">
        <v>243.41111111111101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</v>
      </c>
      <c r="AM28">
        <v>0</v>
      </c>
      <c r="AN28">
        <v>12.9</v>
      </c>
      <c r="AO28" t="s">
        <v>2950</v>
      </c>
      <c r="AP28">
        <v>0.21393359320934</v>
      </c>
      <c r="AQ28">
        <f>(Table2[[#This Row],[Sharpe Ratio]]-AVERAGE(Table2[Sharpe Ratio]))/_xlfn.STDEV.P(Table2[Sharpe Ratio])</f>
        <v>1.7106477821910251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3.1975876026514807</v>
      </c>
    </row>
    <row r="29" spans="1:44" x14ac:dyDescent="0.3">
      <c r="A29" t="s">
        <v>266</v>
      </c>
      <c r="B29" t="s">
        <v>267</v>
      </c>
      <c r="C29" t="s">
        <v>2922</v>
      </c>
      <c r="D29" t="s">
        <v>268</v>
      </c>
      <c r="E29">
        <v>90556.112740149998</v>
      </c>
      <c r="F29">
        <v>9993.25</v>
      </c>
      <c r="G29">
        <v>139.17312284220401</v>
      </c>
      <c r="H29">
        <f>(Table2[[#This Row],[1Y Return vs Nifty]]-AVERAGE(Table2[1Y Return vs Nifty]))/_xlfn.STDEV.P(Table2[1Y Return vs Nifty])</f>
        <v>1.1203799819914546</v>
      </c>
      <c r="I29">
        <v>-3.81488489774835</v>
      </c>
      <c r="J29">
        <f>(Table2[[#This Row],[1M Return vs Nifty]]-AVERAGE(Table2[1M Return vs Nifty]))/_xlfn.STDEV.P(Table2[1M Return vs Nifty])</f>
        <v>-0.70442542639459005</v>
      </c>
      <c r="K29">
        <v>35.997834150448703</v>
      </c>
      <c r="L29">
        <f>(Table2[[#This Row],[6M Return vs Nifty]]-AVERAGE(Table2[6M Return vs Nifty]))/_xlfn.STDEV.P(Table2[6M Return vs Nifty])</f>
        <v>0.71998538199137185</v>
      </c>
      <c r="M29">
        <v>-2.1513677576349299</v>
      </c>
      <c r="N29">
        <f>(Table2[[#This Row],[1W Return vs Nifty]]-AVERAGE(Table2[1W Return vs Nifty]))/_xlfn.STDEV.P(Table2[1W Return vs Nifty])</f>
        <v>-0.40984824255046154</v>
      </c>
      <c r="O29">
        <v>9629.1299999999992</v>
      </c>
      <c r="P29">
        <v>9180.6372320141909</v>
      </c>
      <c r="Q29">
        <v>7421.2144197621401</v>
      </c>
      <c r="R29">
        <v>76.848860420324002</v>
      </c>
      <c r="S29" s="1">
        <f>(Table2[[#This Row],[Close Price]]-Table2[[#This Row],[20D EMA]])/Table2[[#This Row],[20D EMA]]</f>
        <v>3.7814423525282227E-2</v>
      </c>
      <c r="T29" s="1">
        <f>(Table2[[#This Row],[Close Price]]-Table2[[#This Row],[50D EMA]])/Table2[[#This Row],[50D EMA]]</f>
        <v>8.8513765161323726E-2</v>
      </c>
      <c r="U29" s="1">
        <f>(Table2[[#This Row],[Close Price]]-Table2[[#This Row],[200D EMA]])/Table2[[#This Row],[200D EMA]]</f>
        <v>0.34657879893467586</v>
      </c>
      <c r="V29">
        <v>0.45303311290234399</v>
      </c>
      <c r="W29">
        <v>9899.9500000000007</v>
      </c>
      <c r="X29">
        <v>10187</v>
      </c>
      <c r="Y29">
        <v>9838.5</v>
      </c>
      <c r="Z29">
        <v>10187</v>
      </c>
      <c r="AA29">
        <v>7888.25</v>
      </c>
      <c r="AB29">
        <v>10225</v>
      </c>
      <c r="AC29" s="1">
        <f>(Table2[[#This Row],[Close Price]]/Table2[[#This Row],[Day Low]])-1</f>
        <v>9.4242900216667813E-3</v>
      </c>
      <c r="AD29" s="1">
        <f>(Table2[[#This Row],[Day High]]/Table2[[#This Row],[Close Price]])-1</f>
        <v>1.9388086958697093E-2</v>
      </c>
      <c r="AE29" s="1">
        <f>(Table2[[#This Row],[Close Price]]/Table2[[#This Row],[Current Week Low]])-1</f>
        <v>1.5729023733292768E-2</v>
      </c>
      <c r="AF29" s="1">
        <f>(Table2[[#This Row],[Current Week High]]/Table2[[#This Row],[Close Price]])-1</f>
        <v>1.9388086958697093E-2</v>
      </c>
      <c r="AG29" s="1">
        <f>(Table2[[#This Row],[Close Price]]/Table2[[#This Row],[Current Month Low]])-1</f>
        <v>0.26685259721738031</v>
      </c>
      <c r="AH29" s="1">
        <f>(Table2[[#This Row],[Current Month High]]/Table2[[#This Row],[Close Price]])-1</f>
        <v>2.3190653691241625E-2</v>
      </c>
      <c r="AI29">
        <v>4.5705851449728598</v>
      </c>
      <c r="AJ29">
        <v>189.378429640783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0.08</v>
      </c>
      <c r="AM29" t="s">
        <v>2950</v>
      </c>
      <c r="AN29">
        <v>9.43</v>
      </c>
      <c r="AO29" t="s">
        <v>2950</v>
      </c>
      <c r="AP29">
        <v>0.21328823659644799</v>
      </c>
      <c r="AQ29">
        <f>(Table2[[#This Row],[Sharpe Ratio]]-AVERAGE(Table2[Sharpe Ratio]))/_xlfn.STDEV.P(Table2[Sharpe Ratio])</f>
        <v>1.7035246251805698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2.4296163202183445</v>
      </c>
    </row>
    <row r="30" spans="1:44" x14ac:dyDescent="0.3">
      <c r="A30" t="s">
        <v>377</v>
      </c>
      <c r="B30" t="s">
        <v>378</v>
      </c>
      <c r="C30" t="s">
        <v>2913</v>
      </c>
      <c r="D30" t="s">
        <v>129</v>
      </c>
      <c r="E30">
        <v>58076.84149164</v>
      </c>
      <c r="F30">
        <v>811.95</v>
      </c>
      <c r="G30">
        <v>120.497137337282</v>
      </c>
      <c r="H30">
        <f>(Table2[[#This Row],[1Y Return vs Nifty]]-AVERAGE(Table2[1Y Return vs Nifty]))/_xlfn.STDEV.P(Table2[1Y Return vs Nifty])</f>
        <v>0.89790710071446278</v>
      </c>
      <c r="I30">
        <v>8.8577630893549202</v>
      </c>
      <c r="J30">
        <f>(Table2[[#This Row],[1M Return vs Nifty]]-AVERAGE(Table2[1M Return vs Nifty]))/_xlfn.STDEV.P(Table2[1M Return vs Nifty])</f>
        <v>0.53351438240222093</v>
      </c>
      <c r="K30">
        <v>34.622832920117403</v>
      </c>
      <c r="L30">
        <f>(Table2[[#This Row],[6M Return vs Nifty]]-AVERAGE(Table2[6M Return vs Nifty]))/_xlfn.STDEV.P(Table2[6M Return vs Nifty])</f>
        <v>0.67785264511349641</v>
      </c>
      <c r="M30">
        <v>-3.0109659865310099</v>
      </c>
      <c r="N30">
        <f>(Table2[[#This Row],[1W Return vs Nifty]]-AVERAGE(Table2[1W Return vs Nifty]))/_xlfn.STDEV.P(Table2[1W Return vs Nifty])</f>
        <v>-0.58017469603075089</v>
      </c>
      <c r="O30">
        <v>784.92</v>
      </c>
      <c r="P30">
        <v>746.02225989907299</v>
      </c>
      <c r="Q30">
        <v>612.69342145871803</v>
      </c>
      <c r="R30">
        <v>52.001349226292398</v>
      </c>
      <c r="S30" s="1">
        <f>(Table2[[#This Row],[Close Price]]-Table2[[#This Row],[20D EMA]])/Table2[[#This Row],[20D EMA]]</f>
        <v>3.4436630484635487E-2</v>
      </c>
      <c r="T30" s="1">
        <f>(Table2[[#This Row],[Close Price]]-Table2[[#This Row],[50D EMA]])/Table2[[#This Row],[50D EMA]]</f>
        <v>8.8372349787318963E-2</v>
      </c>
      <c r="U30" s="1">
        <f>(Table2[[#This Row],[Close Price]]-Table2[[#This Row],[200D EMA]])/Table2[[#This Row],[200D EMA]]</f>
        <v>0.32521416349939952</v>
      </c>
      <c r="V30">
        <v>0.43020150601456397</v>
      </c>
      <c r="W30">
        <v>799.5</v>
      </c>
      <c r="X30">
        <v>814</v>
      </c>
      <c r="Y30">
        <v>784.35</v>
      </c>
      <c r="Z30">
        <v>814</v>
      </c>
      <c r="AA30">
        <v>731.4</v>
      </c>
      <c r="AB30">
        <v>841</v>
      </c>
      <c r="AC30" s="1">
        <f>(Table2[[#This Row],[Close Price]]/Table2[[#This Row],[Day Low]])-1</f>
        <v>1.5572232645403528E-2</v>
      </c>
      <c r="AD30" s="1">
        <f>(Table2[[#This Row],[Day High]]/Table2[[#This Row],[Close Price]])-1</f>
        <v>2.5247860089907537E-3</v>
      </c>
      <c r="AE30" s="1">
        <f>(Table2[[#This Row],[Close Price]]/Table2[[#This Row],[Current Week Low]])-1</f>
        <v>3.5188372537770185E-2</v>
      </c>
      <c r="AF30" s="1">
        <f>(Table2[[#This Row],[Current Week High]]/Table2[[#This Row],[Close Price]])-1</f>
        <v>2.5247860089907537E-3</v>
      </c>
      <c r="AG30" s="1">
        <f>(Table2[[#This Row],[Close Price]]/Table2[[#This Row],[Current Month Low]])-1</f>
        <v>0.1101312551271536</v>
      </c>
      <c r="AH30" s="1">
        <f>(Table2[[#This Row],[Current Month High]]/Table2[[#This Row],[Close Price]])-1</f>
        <v>3.5778065151794936E-2</v>
      </c>
      <c r="AI30">
        <v>3.57780651517949</v>
      </c>
      <c r="AJ30">
        <v>151.53345724907001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</v>
      </c>
      <c r="AM30" t="s">
        <v>2951</v>
      </c>
      <c r="AN30">
        <v>2.2000000000000002</v>
      </c>
      <c r="AO30" t="s">
        <v>2950</v>
      </c>
      <c r="AP30">
        <v>0.21281608264541199</v>
      </c>
      <c r="AQ30">
        <f>(Table2[[#This Row],[Sharpe Ratio]]-AVERAGE(Table2[Sharpe Ratio]))/_xlfn.STDEV.P(Table2[Sharpe Ratio])</f>
        <v>1.6983132015131732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3.2274126337126026</v>
      </c>
    </row>
    <row r="31" spans="1:44" x14ac:dyDescent="0.3">
      <c r="A31" t="s">
        <v>1115</v>
      </c>
      <c r="B31" t="s">
        <v>1116</v>
      </c>
      <c r="C31" t="s">
        <v>2919</v>
      </c>
      <c r="D31" t="s">
        <v>485</v>
      </c>
      <c r="E31">
        <v>9837.5662441500008</v>
      </c>
      <c r="F31">
        <v>2052.15</v>
      </c>
      <c r="G31">
        <v>12.243206808189701</v>
      </c>
      <c r="H31">
        <f>(Table2[[#This Row],[1Y Return vs Nifty]]-AVERAGE(Table2[1Y Return vs Nifty]))/_xlfn.STDEV.P(Table2[1Y Return vs Nifty])</f>
        <v>-0.39164004677177316</v>
      </c>
      <c r="I31">
        <v>-0.84804795783863196</v>
      </c>
      <c r="J31">
        <f>(Table2[[#This Row],[1M Return vs Nifty]]-AVERAGE(Table2[1M Return vs Nifty]))/_xlfn.STDEV.P(Table2[1M Return vs Nifty])</f>
        <v>-0.41460710603558854</v>
      </c>
      <c r="K31">
        <v>-11.7345963070309</v>
      </c>
      <c r="L31">
        <f>(Table2[[#This Row],[6M Return vs Nifty]]-AVERAGE(Table2[6M Return vs Nifty]))/_xlfn.STDEV.P(Table2[6M Return vs Nifty])</f>
        <v>-0.74262998783045098</v>
      </c>
      <c r="M31">
        <v>-1.37913274259661</v>
      </c>
      <c r="N31">
        <f>(Table2[[#This Row],[1W Return vs Nifty]]-AVERAGE(Table2[1W Return vs Nifty]))/_xlfn.STDEV.P(Table2[1W Return vs Nifty])</f>
        <v>-0.25683251154588271</v>
      </c>
      <c r="O31">
        <v>2046.92</v>
      </c>
      <c r="P31">
        <v>2023.0201450767599</v>
      </c>
      <c r="Q31">
        <v>1903.10411070791</v>
      </c>
      <c r="R31">
        <v>41.4157447145083</v>
      </c>
      <c r="S31" s="1">
        <f>(Table2[[#This Row],[Close Price]]-Table2[[#This Row],[20D EMA]])/Table2[[#This Row],[20D EMA]]</f>
        <v>2.5550583315420328E-3</v>
      </c>
      <c r="T31" s="1">
        <f>(Table2[[#This Row],[Close Price]]-Table2[[#This Row],[50D EMA]])/Table2[[#This Row],[50D EMA]]</f>
        <v>1.4399191720423954E-2</v>
      </c>
      <c r="U31" s="1">
        <f>(Table2[[#This Row],[Close Price]]-Table2[[#This Row],[200D EMA]])/Table2[[#This Row],[200D EMA]]</f>
        <v>7.8317254664879349E-2</v>
      </c>
      <c r="V31">
        <v>1.31340849891293</v>
      </c>
      <c r="W31">
        <v>2045</v>
      </c>
      <c r="X31">
        <v>2096</v>
      </c>
      <c r="Y31">
        <v>2045</v>
      </c>
      <c r="Z31">
        <v>2146.4499999999998</v>
      </c>
      <c r="AA31">
        <v>1850</v>
      </c>
      <c r="AB31">
        <v>2220</v>
      </c>
      <c r="AC31" s="1">
        <f>(Table2[[#This Row],[Close Price]]/Table2[[#This Row],[Day Low]])-1</f>
        <v>3.4963325183374749E-3</v>
      </c>
      <c r="AD31" s="1">
        <f>(Table2[[#This Row],[Day High]]/Table2[[#This Row],[Close Price]])-1</f>
        <v>2.1367833735350672E-2</v>
      </c>
      <c r="AE31" s="1">
        <f>(Table2[[#This Row],[Close Price]]/Table2[[#This Row],[Current Week Low]])-1</f>
        <v>3.4963325183374749E-3</v>
      </c>
      <c r="AF31" s="1">
        <f>(Table2[[#This Row],[Current Week High]]/Table2[[#This Row],[Close Price]])-1</f>
        <v>4.595180664181453E-2</v>
      </c>
      <c r="AG31" s="1">
        <f>(Table2[[#This Row],[Close Price]]/Table2[[#This Row],[Current Month Low]])-1</f>
        <v>0.10927027027027036</v>
      </c>
      <c r="AH31" s="1">
        <f>(Table2[[#This Row],[Current Month High]]/Table2[[#This Row],[Close Price]])-1</f>
        <v>8.1792266647174872E-2</v>
      </c>
      <c r="AI31">
        <v>12.8085178958653</v>
      </c>
      <c r="AJ31">
        <v>49.679983953611298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0.06</v>
      </c>
      <c r="AM31" t="s">
        <v>2950</v>
      </c>
      <c r="AN31">
        <v>2.4900000000000002</v>
      </c>
      <c r="AO31" t="s">
        <v>2950</v>
      </c>
      <c r="AP31">
        <v>0.21255454136673599</v>
      </c>
      <c r="AQ31">
        <f>(Table2[[#This Row],[Sharpe Ratio]]-AVERAGE(Table2[Sharpe Ratio]))/_xlfn.STDEV.P(Table2[Sharpe Ratio])</f>
        <v>1.6954264261156518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-0.11028322606804353</v>
      </c>
    </row>
    <row r="32" spans="1:44" x14ac:dyDescent="0.3">
      <c r="A32" t="s">
        <v>1540</v>
      </c>
      <c r="B32" t="s">
        <v>1541</v>
      </c>
      <c r="C32" t="s">
        <v>2916</v>
      </c>
      <c r="D32" t="s">
        <v>143</v>
      </c>
      <c r="E32">
        <v>5317.5919390500003</v>
      </c>
      <c r="F32">
        <v>364.85</v>
      </c>
      <c r="G32">
        <v>38.191127440530501</v>
      </c>
      <c r="H32">
        <f>(Table2[[#This Row],[1Y Return vs Nifty]]-AVERAGE(Table2[1Y Return vs Nifty]))/_xlfn.STDEV.P(Table2[1Y Return vs Nifty])</f>
        <v>-8.2542105744662336E-2</v>
      </c>
      <c r="I32">
        <v>5.1687928494875202</v>
      </c>
      <c r="J32">
        <f>(Table2[[#This Row],[1M Return vs Nifty]]-AVERAGE(Table2[1M Return vs Nifty]))/_xlfn.STDEV.P(Table2[1M Return vs Nifty])</f>
        <v>0.17315377599651557</v>
      </c>
      <c r="K32">
        <v>26.051740039391799</v>
      </c>
      <c r="L32">
        <f>(Table2[[#This Row],[6M Return vs Nifty]]-AVERAGE(Table2[6M Return vs Nifty]))/_xlfn.STDEV.P(Table2[6M Return vs Nifty])</f>
        <v>0.41521753386168148</v>
      </c>
      <c r="M32">
        <v>-2.6768805838056302</v>
      </c>
      <c r="N32">
        <f>(Table2[[#This Row],[1W Return vs Nifty]]-AVERAGE(Table2[1W Return vs Nifty]))/_xlfn.STDEV.P(Table2[1W Return vs Nifty])</f>
        <v>-0.51397681440083498</v>
      </c>
      <c r="O32">
        <v>352.87</v>
      </c>
      <c r="P32">
        <v>333.69540252290801</v>
      </c>
      <c r="Q32">
        <v>288.62045259949599</v>
      </c>
      <c r="R32">
        <v>60.889899348361801</v>
      </c>
      <c r="S32" s="1">
        <f>(Table2[[#This Row],[Close Price]]-Table2[[#This Row],[20D EMA]])/Table2[[#This Row],[20D EMA]]</f>
        <v>3.3950179952957231E-2</v>
      </c>
      <c r="T32" s="1">
        <f>(Table2[[#This Row],[Close Price]]-Table2[[#This Row],[50D EMA]])/Table2[[#This Row],[50D EMA]]</f>
        <v>9.3362381505850273E-2</v>
      </c>
      <c r="U32" s="1">
        <f>(Table2[[#This Row],[Close Price]]-Table2[[#This Row],[200D EMA]])/Table2[[#This Row],[200D EMA]]</f>
        <v>0.26411692835325123</v>
      </c>
      <c r="V32">
        <v>0.91996683001012702</v>
      </c>
      <c r="W32">
        <v>363.15</v>
      </c>
      <c r="X32">
        <v>376.95</v>
      </c>
      <c r="Y32">
        <v>362</v>
      </c>
      <c r="Z32">
        <v>382.45</v>
      </c>
      <c r="AA32">
        <v>281</v>
      </c>
      <c r="AB32">
        <v>397.5</v>
      </c>
      <c r="AC32" s="1">
        <f>(Table2[[#This Row],[Close Price]]/Table2[[#This Row],[Day Low]])-1</f>
        <v>4.6812611868374265E-3</v>
      </c>
      <c r="AD32" s="1">
        <f>(Table2[[#This Row],[Day High]]/Table2[[#This Row],[Close Price]])-1</f>
        <v>3.3164314101685521E-2</v>
      </c>
      <c r="AE32" s="1">
        <f>(Table2[[#This Row],[Close Price]]/Table2[[#This Row],[Current Week Low]])-1</f>
        <v>7.872928176795746E-3</v>
      </c>
      <c r="AF32" s="1">
        <f>(Table2[[#This Row],[Current Week High]]/Table2[[#This Row],[Close Price]])-1</f>
        <v>4.8239002329724556E-2</v>
      </c>
      <c r="AG32" s="1">
        <f>(Table2[[#This Row],[Close Price]]/Table2[[#This Row],[Current Month Low]])-1</f>
        <v>0.29839857651245549</v>
      </c>
      <c r="AH32" s="1">
        <f>(Table2[[#This Row],[Current Month High]]/Table2[[#This Row],[Close Price]])-1</f>
        <v>8.9488831026449223E-2</v>
      </c>
      <c r="AI32">
        <v>8.9488831026449205</v>
      </c>
      <c r="AJ32">
        <v>70.610240823006706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0.13</v>
      </c>
      <c r="AM32" t="s">
        <v>2950</v>
      </c>
      <c r="AN32">
        <v>13.84</v>
      </c>
      <c r="AO32" t="s">
        <v>2950</v>
      </c>
      <c r="AP32">
        <v>0.21020808336761701</v>
      </c>
      <c r="AQ32">
        <f>(Table2[[#This Row],[Sharpe Ratio]]-AVERAGE(Table2[Sharpe Ratio]))/_xlfn.STDEV.P(Table2[Sharpe Ratio])</f>
        <v>1.6695272745267917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1.6613796642394913</v>
      </c>
    </row>
    <row r="33" spans="1:44" x14ac:dyDescent="0.3">
      <c r="A33" t="s">
        <v>1053</v>
      </c>
      <c r="B33" t="s">
        <v>1054</v>
      </c>
      <c r="C33" t="s">
        <v>2916</v>
      </c>
      <c r="D33" t="s">
        <v>129</v>
      </c>
      <c r="E33">
        <v>10832.054745449999</v>
      </c>
      <c r="F33">
        <v>393.6</v>
      </c>
      <c r="G33">
        <v>17.731074796485199</v>
      </c>
      <c r="H33">
        <f>(Table2[[#This Row],[1Y Return vs Nifty]]-AVERAGE(Table2[1Y Return vs Nifty]))/_xlfn.STDEV.P(Table2[1Y Return vs Nifty])</f>
        <v>-0.32626722866254398</v>
      </c>
      <c r="I33">
        <v>8.7569248262288593</v>
      </c>
      <c r="J33">
        <f>(Table2[[#This Row],[1M Return vs Nifty]]-AVERAGE(Table2[1M Return vs Nifty]))/_xlfn.STDEV.P(Table2[1M Return vs Nifty])</f>
        <v>0.52366389966958937</v>
      </c>
      <c r="K33">
        <v>16.4338318535026</v>
      </c>
      <c r="L33">
        <f>(Table2[[#This Row],[6M Return vs Nifty]]-AVERAGE(Table2[6M Return vs Nifty]))/_xlfn.STDEV.P(Table2[6M Return vs Nifty])</f>
        <v>0.12050594672077691</v>
      </c>
      <c r="M33">
        <v>-2.5095459742530499</v>
      </c>
      <c r="N33">
        <f>(Table2[[#This Row],[1W Return vs Nifty]]-AVERAGE(Table2[1W Return vs Nifty]))/_xlfn.STDEV.P(Table2[1W Return vs Nifty])</f>
        <v>-0.48082003297493275</v>
      </c>
      <c r="O33">
        <v>380.19</v>
      </c>
      <c r="P33">
        <v>359.74263938629201</v>
      </c>
      <c r="Q33">
        <v>325.57953387510298</v>
      </c>
      <c r="R33">
        <v>54.479478564369401</v>
      </c>
      <c r="S33" s="1">
        <f>(Table2[[#This Row],[Close Price]]-Table2[[#This Row],[20D EMA]])/Table2[[#This Row],[20D EMA]]</f>
        <v>3.5271837765327926E-2</v>
      </c>
      <c r="T33" s="1">
        <f>(Table2[[#This Row],[Close Price]]-Table2[[#This Row],[50D EMA]])/Table2[[#This Row],[50D EMA]]</f>
        <v>9.4115506217076317E-2</v>
      </c>
      <c r="U33" s="1">
        <f>(Table2[[#This Row],[Close Price]]-Table2[[#This Row],[200D EMA]])/Table2[[#This Row],[200D EMA]]</f>
        <v>0.20892119758052935</v>
      </c>
      <c r="V33">
        <v>1.65984671307174</v>
      </c>
      <c r="W33">
        <v>388.2</v>
      </c>
      <c r="X33">
        <v>400</v>
      </c>
      <c r="Y33">
        <v>388.2</v>
      </c>
      <c r="Z33">
        <v>409.9</v>
      </c>
      <c r="AA33">
        <v>312.25</v>
      </c>
      <c r="AB33">
        <v>423.95</v>
      </c>
      <c r="AC33" s="1">
        <f>(Table2[[#This Row],[Close Price]]/Table2[[#This Row],[Day Low]])-1</f>
        <v>1.391035548686248E-2</v>
      </c>
      <c r="AD33" s="1">
        <f>(Table2[[#This Row],[Day High]]/Table2[[#This Row],[Close Price]])-1</f>
        <v>1.6260162601625883E-2</v>
      </c>
      <c r="AE33" s="1">
        <f>(Table2[[#This Row],[Close Price]]/Table2[[#This Row],[Current Week Low]])-1</f>
        <v>1.391035548686248E-2</v>
      </c>
      <c r="AF33" s="1">
        <f>(Table2[[#This Row],[Current Week High]]/Table2[[#This Row],[Close Price]])-1</f>
        <v>4.1412601626016121E-2</v>
      </c>
      <c r="AG33" s="1">
        <f>(Table2[[#This Row],[Close Price]]/Table2[[#This Row],[Current Month Low]])-1</f>
        <v>0.26052842273819055</v>
      </c>
      <c r="AH33" s="1">
        <f>(Table2[[#This Row],[Current Month High]]/Table2[[#This Row],[Close Price]])-1</f>
        <v>7.7108739837398188E-2</v>
      </c>
      <c r="AI33">
        <v>7.7108739837398099</v>
      </c>
      <c r="AJ33">
        <v>55.696202531645497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0.04</v>
      </c>
      <c r="AM33" t="s">
        <v>2950</v>
      </c>
      <c r="AN33">
        <v>10.17</v>
      </c>
      <c r="AO33" t="s">
        <v>2950</v>
      </c>
      <c r="AP33">
        <v>0.209475219785243</v>
      </c>
      <c r="AQ33">
        <f>(Table2[[#This Row],[Sharpe Ratio]]-AVERAGE(Table2[Sharpe Ratio]))/_xlfn.STDEV.P(Table2[Sharpe Ratio])</f>
        <v>1.6614382548124027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1.4985208395652923</v>
      </c>
    </row>
    <row r="34" spans="1:44" x14ac:dyDescent="0.3">
      <c r="A34" t="s">
        <v>141</v>
      </c>
      <c r="B34" t="s">
        <v>142</v>
      </c>
      <c r="C34" t="s">
        <v>2916</v>
      </c>
      <c r="D34" t="s">
        <v>143</v>
      </c>
      <c r="E34">
        <v>178473.47159249999</v>
      </c>
      <c r="F34">
        <v>8399.65</v>
      </c>
      <c r="G34">
        <v>68.922158302200501</v>
      </c>
      <c r="H34">
        <f>(Table2[[#This Row],[1Y Return vs Nifty]]-AVERAGE(Table2[1Y Return vs Nifty]))/_xlfn.STDEV.P(Table2[1Y Return vs Nifty])</f>
        <v>0.28353340757194706</v>
      </c>
      <c r="I34">
        <v>-2.6407374496804299</v>
      </c>
      <c r="J34">
        <f>(Table2[[#This Row],[1M Return vs Nifty]]-AVERAGE(Table2[1M Return vs Nifty]))/_xlfn.STDEV.P(Table2[1M Return vs Nifty])</f>
        <v>-0.58972770348461179</v>
      </c>
      <c r="K34">
        <v>64.933553685708503</v>
      </c>
      <c r="L34">
        <f>(Table2[[#This Row],[6M Return vs Nifty]]-AVERAGE(Table2[6M Return vs Nifty]))/_xlfn.STDEV.P(Table2[6M Return vs Nifty])</f>
        <v>1.6066326304868188</v>
      </c>
      <c r="M34">
        <v>-7.3807061500164099</v>
      </c>
      <c r="N34">
        <f>(Table2[[#This Row],[1W Return vs Nifty]]-AVERAGE(Table2[1W Return vs Nifty]))/_xlfn.STDEV.P(Table2[1W Return vs Nifty])</f>
        <v>-1.4460237865211727</v>
      </c>
      <c r="O34">
        <v>8318.6</v>
      </c>
      <c r="P34">
        <v>7729.43077924523</v>
      </c>
      <c r="Q34">
        <v>5936.4253486766802</v>
      </c>
      <c r="R34">
        <v>79.107035302979199</v>
      </c>
      <c r="S34" s="1">
        <f>(Table2[[#This Row],[Close Price]]-Table2[[#This Row],[20D EMA]])/Table2[[#This Row],[20D EMA]]</f>
        <v>9.7432260236096548E-3</v>
      </c>
      <c r="T34" s="1">
        <f>(Table2[[#This Row],[Close Price]]-Table2[[#This Row],[50D EMA]])/Table2[[#This Row],[50D EMA]]</f>
        <v>8.6710035951730935E-2</v>
      </c>
      <c r="U34" s="1">
        <f>(Table2[[#This Row],[Close Price]]-Table2[[#This Row],[200D EMA]])/Table2[[#This Row],[200D EMA]]</f>
        <v>0.41493398916780949</v>
      </c>
      <c r="V34">
        <v>1.0155244143912401</v>
      </c>
      <c r="W34">
        <v>8385.0499999999993</v>
      </c>
      <c r="X34">
        <v>8597.85</v>
      </c>
      <c r="Y34">
        <v>8250.75</v>
      </c>
      <c r="Z34">
        <v>8597.85</v>
      </c>
      <c r="AA34">
        <v>6982.4</v>
      </c>
      <c r="AB34">
        <v>9149.9500000000007</v>
      </c>
      <c r="AC34" s="1">
        <f>(Table2[[#This Row],[Close Price]]/Table2[[#This Row],[Day Low]])-1</f>
        <v>1.7411941491105587E-3</v>
      </c>
      <c r="AD34" s="1">
        <f>(Table2[[#This Row],[Day High]]/Table2[[#This Row],[Close Price]])-1</f>
        <v>2.3596221271124485E-2</v>
      </c>
      <c r="AE34" s="1">
        <f>(Table2[[#This Row],[Close Price]]/Table2[[#This Row],[Current Week Low]])-1</f>
        <v>1.8046844226282444E-2</v>
      </c>
      <c r="AF34" s="1">
        <f>(Table2[[#This Row],[Current Week High]]/Table2[[#This Row],[Close Price]])-1</f>
        <v>2.3596221271124485E-2</v>
      </c>
      <c r="AG34" s="1">
        <f>(Table2[[#This Row],[Close Price]]/Table2[[#This Row],[Current Month Low]])-1</f>
        <v>0.20297462190650783</v>
      </c>
      <c r="AH34" s="1">
        <f>(Table2[[#This Row],[Current Month High]]/Table2[[#This Row],[Close Price]])-1</f>
        <v>8.932515045269751E-2</v>
      </c>
      <c r="AI34">
        <v>8.9325150452697493</v>
      </c>
      <c r="AJ34">
        <v>118.172727272727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0.23</v>
      </c>
      <c r="AM34" t="s">
        <v>2950</v>
      </c>
      <c r="AN34">
        <v>5.16</v>
      </c>
      <c r="AO34" t="s">
        <v>2950</v>
      </c>
      <c r="AP34">
        <v>0.20936528500299101</v>
      </c>
      <c r="AQ34">
        <f>(Table2[[#This Row],[Sharpe Ratio]]-AVERAGE(Table2[Sharpe Ratio]))/_xlfn.STDEV.P(Table2[Sharpe Ratio])</f>
        <v>1.6602248439644345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1.5146393920174159</v>
      </c>
    </row>
    <row r="35" spans="1:44" x14ac:dyDescent="0.3">
      <c r="A35" t="s">
        <v>1241</v>
      </c>
      <c r="B35" t="s">
        <v>1242</v>
      </c>
      <c r="C35" t="s">
        <v>2916</v>
      </c>
      <c r="D35" t="s">
        <v>134</v>
      </c>
      <c r="E35">
        <v>8144.6738905000002</v>
      </c>
      <c r="F35">
        <v>1175.6500000000001</v>
      </c>
      <c r="G35">
        <v>157.408770477476</v>
      </c>
      <c r="H35">
        <f>(Table2[[#This Row],[1Y Return vs Nifty]]-AVERAGE(Table2[1Y Return vs Nifty]))/_xlfn.STDEV.P(Table2[1Y Return vs Nifty])</f>
        <v>1.3376074514763567</v>
      </c>
      <c r="I35">
        <v>16.1922493257449</v>
      </c>
      <c r="J35">
        <f>(Table2[[#This Row],[1M Return vs Nifty]]-AVERAGE(Table2[1M Return vs Nifty]))/_xlfn.STDEV.P(Table2[1M Return vs Nifty])</f>
        <v>1.2499907256526335</v>
      </c>
      <c r="K35">
        <v>41.215817958990002</v>
      </c>
      <c r="L35">
        <f>(Table2[[#This Row],[6M Return vs Nifty]]-AVERAGE(Table2[6M Return vs Nifty]))/_xlfn.STDEV.P(Table2[6M Return vs Nifty])</f>
        <v>0.87987464898883738</v>
      </c>
      <c r="M35">
        <v>3.5266541057441301</v>
      </c>
      <c r="N35">
        <f>(Table2[[#This Row],[1W Return vs Nifty]]-AVERAGE(Table2[1W Return vs Nifty]))/_xlfn.STDEV.P(Table2[1W Return vs Nifty])</f>
        <v>0.71523239891956425</v>
      </c>
      <c r="O35">
        <v>1075</v>
      </c>
      <c r="P35">
        <v>1003.44233376989</v>
      </c>
      <c r="Q35">
        <v>837.83797952181101</v>
      </c>
      <c r="R35">
        <v>50.049507013233402</v>
      </c>
      <c r="S35" s="1">
        <f>(Table2[[#This Row],[Close Price]]-Table2[[#This Row],[20D EMA]])/Table2[[#This Row],[20D EMA]]</f>
        <v>9.3627906976744266E-2</v>
      </c>
      <c r="T35" s="1">
        <f>(Table2[[#This Row],[Close Price]]-Table2[[#This Row],[50D EMA]])/Table2[[#This Row],[50D EMA]]</f>
        <v>0.17161690356747586</v>
      </c>
      <c r="U35" s="1">
        <f>(Table2[[#This Row],[Close Price]]-Table2[[#This Row],[200D EMA]])/Table2[[#This Row],[200D EMA]]</f>
        <v>0.40319492400069101</v>
      </c>
      <c r="V35">
        <v>1.5069316312696299</v>
      </c>
      <c r="W35">
        <v>1172</v>
      </c>
      <c r="X35">
        <v>1200</v>
      </c>
      <c r="Y35">
        <v>1139.05</v>
      </c>
      <c r="Z35">
        <v>1209.95</v>
      </c>
      <c r="AA35">
        <v>893.95</v>
      </c>
      <c r="AB35">
        <v>1230</v>
      </c>
      <c r="AC35" s="1">
        <f>(Table2[[#This Row],[Close Price]]/Table2[[#This Row],[Day Low]])-1</f>
        <v>3.1143344709898546E-3</v>
      </c>
      <c r="AD35" s="1">
        <f>(Table2[[#This Row],[Day High]]/Table2[[#This Row],[Close Price]])-1</f>
        <v>2.0711946582741447E-2</v>
      </c>
      <c r="AE35" s="1">
        <f>(Table2[[#This Row],[Close Price]]/Table2[[#This Row],[Current Week Low]])-1</f>
        <v>3.213203985777624E-2</v>
      </c>
      <c r="AF35" s="1">
        <f>(Table2[[#This Row],[Current Week High]]/Table2[[#This Row],[Close Price]])-1</f>
        <v>2.9175349806489947E-2</v>
      </c>
      <c r="AG35" s="1">
        <f>(Table2[[#This Row],[Close Price]]/Table2[[#This Row],[Current Month Low]])-1</f>
        <v>0.31511829520666712</v>
      </c>
      <c r="AH35" s="1">
        <f>(Table2[[#This Row],[Current Month High]]/Table2[[#This Row],[Close Price]])-1</f>
        <v>4.6229745247309939E-2</v>
      </c>
      <c r="AI35">
        <v>4.6229745247309904</v>
      </c>
      <c r="AJ35">
        <v>199.83422596276401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0.15</v>
      </c>
      <c r="AM35" t="s">
        <v>2950</v>
      </c>
      <c r="AN35">
        <v>28.2</v>
      </c>
      <c r="AO35" t="s">
        <v>2950</v>
      </c>
      <c r="AP35">
        <v>0.20534872731479301</v>
      </c>
      <c r="AQ35">
        <f>(Table2[[#This Row],[Sharpe Ratio]]-AVERAGE(Table2[Sharpe Ratio]))/_xlfn.STDEV.P(Table2[Sharpe Ratio])</f>
        <v>1.6158918806337039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5.7985971056710959</v>
      </c>
    </row>
    <row r="36" spans="1:44" x14ac:dyDescent="0.3">
      <c r="A36" t="s">
        <v>894</v>
      </c>
      <c r="B36" t="s">
        <v>895</v>
      </c>
      <c r="C36" t="s">
        <v>2916</v>
      </c>
      <c r="D36" t="s">
        <v>238</v>
      </c>
      <c r="E36">
        <v>14819.439759999999</v>
      </c>
      <c r="F36">
        <v>4670.2</v>
      </c>
      <c r="G36">
        <v>31.1584757674147</v>
      </c>
      <c r="H36">
        <f>(Table2[[#This Row],[1Y Return vs Nifty]]-AVERAGE(Table2[1Y Return vs Nifty]))/_xlfn.STDEV.P(Table2[1Y Return vs Nifty])</f>
        <v>-0.16631676279412244</v>
      </c>
      <c r="I36">
        <v>-3.2832450925812098</v>
      </c>
      <c r="J36">
        <f>(Table2[[#This Row],[1M Return vs Nifty]]-AVERAGE(Table2[1M Return vs Nifty]))/_xlfn.STDEV.P(Table2[1M Return vs Nifty])</f>
        <v>-0.65249168062755236</v>
      </c>
      <c r="K36">
        <v>39.651122140031198</v>
      </c>
      <c r="L36">
        <f>(Table2[[#This Row],[6M Return vs Nifty]]-AVERAGE(Table2[6M Return vs Nifty]))/_xlfn.STDEV.P(Table2[6M Return vs Nifty])</f>
        <v>0.83192929753761091</v>
      </c>
      <c r="M36">
        <v>1.1677733630674001</v>
      </c>
      <c r="N36">
        <f>(Table2[[#This Row],[1W Return vs Nifty]]-AVERAGE(Table2[1W Return vs Nifty]))/_xlfn.STDEV.P(Table2[1W Return vs Nifty])</f>
        <v>0.24782823546630137</v>
      </c>
      <c r="O36">
        <v>4582.16</v>
      </c>
      <c r="P36">
        <v>4356.9132907220201</v>
      </c>
      <c r="Q36">
        <v>3625.7595739153098</v>
      </c>
      <c r="R36">
        <v>57.430598467774601</v>
      </c>
      <c r="S36" s="1">
        <f>(Table2[[#This Row],[Close Price]]-Table2[[#This Row],[20D EMA]])/Table2[[#This Row],[20D EMA]]</f>
        <v>1.9213645966094584E-2</v>
      </c>
      <c r="T36" s="1">
        <f>(Table2[[#This Row],[Close Price]]-Table2[[#This Row],[50D EMA]])/Table2[[#This Row],[50D EMA]]</f>
        <v>7.190565622343667E-2</v>
      </c>
      <c r="U36" s="1">
        <f>(Table2[[#This Row],[Close Price]]-Table2[[#This Row],[200D EMA]])/Table2[[#This Row],[200D EMA]]</f>
        <v>0.2880611372024432</v>
      </c>
      <c r="V36">
        <v>0.78092553532862397</v>
      </c>
      <c r="W36">
        <v>4625</v>
      </c>
      <c r="X36">
        <v>4789.95</v>
      </c>
      <c r="Y36">
        <v>4625</v>
      </c>
      <c r="Z36">
        <v>4848.55</v>
      </c>
      <c r="AA36">
        <v>3846.65</v>
      </c>
      <c r="AB36">
        <v>4980</v>
      </c>
      <c r="AC36" s="1">
        <f>(Table2[[#This Row],[Close Price]]/Table2[[#This Row],[Day Low]])-1</f>
        <v>9.7729729729729709E-3</v>
      </c>
      <c r="AD36" s="1">
        <f>(Table2[[#This Row],[Day High]]/Table2[[#This Row],[Close Price]])-1</f>
        <v>2.5641300158451452E-2</v>
      </c>
      <c r="AE36" s="1">
        <f>(Table2[[#This Row],[Close Price]]/Table2[[#This Row],[Current Week Low]])-1</f>
        <v>9.7729729729729709E-3</v>
      </c>
      <c r="AF36" s="1">
        <f>(Table2[[#This Row],[Current Week High]]/Table2[[#This Row],[Close Price]])-1</f>
        <v>3.8188942657702007E-2</v>
      </c>
      <c r="AG36" s="1">
        <f>(Table2[[#This Row],[Close Price]]/Table2[[#This Row],[Current Month Low]])-1</f>
        <v>0.21409538169576114</v>
      </c>
      <c r="AH36" s="1">
        <f>(Table2[[#This Row],[Current Month High]]/Table2[[#This Row],[Close Price]])-1</f>
        <v>6.6335488844160961E-2</v>
      </c>
      <c r="AI36">
        <v>7.0617960686908603</v>
      </c>
      <c r="AJ36">
        <v>71.821710417394797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0.18</v>
      </c>
      <c r="AM36" t="s">
        <v>2950</v>
      </c>
      <c r="AN36">
        <v>3</v>
      </c>
      <c r="AO36" t="s">
        <v>2950</v>
      </c>
      <c r="AP36">
        <v>0.203582100962724</v>
      </c>
      <c r="AQ36">
        <f>(Table2[[#This Row],[Sharpe Ratio]]-AVERAGE(Table2[Sharpe Ratio]))/_xlfn.STDEV.P(Table2[Sharpe Ratio])</f>
        <v>1.5963926508540576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1.8573417404362949</v>
      </c>
    </row>
    <row r="37" spans="1:44" x14ac:dyDescent="0.3">
      <c r="A37" t="s">
        <v>467</v>
      </c>
      <c r="B37" t="s">
        <v>468</v>
      </c>
      <c r="C37" t="s">
        <v>2907</v>
      </c>
      <c r="D37" t="s">
        <v>21</v>
      </c>
      <c r="E37">
        <v>42080.655637019998</v>
      </c>
      <c r="F37">
        <v>1579.05</v>
      </c>
      <c r="G37">
        <v>19.754227784325501</v>
      </c>
      <c r="H37">
        <f>(Table2[[#This Row],[1Y Return vs Nifty]]-AVERAGE(Table2[1Y Return vs Nifty]))/_xlfn.STDEV.P(Table2[1Y Return vs Nifty])</f>
        <v>-0.30216693824679247</v>
      </c>
      <c r="I37">
        <v>-1.3002915152821299</v>
      </c>
      <c r="J37">
        <f>(Table2[[#This Row],[1M Return vs Nifty]]-AVERAGE(Table2[1M Return vs Nifty]))/_xlfn.STDEV.P(Table2[1M Return vs Nifty])</f>
        <v>-0.45878495297025779</v>
      </c>
      <c r="K37">
        <v>-7.7486520680614204</v>
      </c>
      <c r="L37">
        <f>(Table2[[#This Row],[6M Return vs Nifty]]-AVERAGE(Table2[6M Return vs Nifty]))/_xlfn.STDEV.P(Table2[6M Return vs Nifty])</f>
        <v>-0.6204928317859284</v>
      </c>
      <c r="M37">
        <v>7.6902281724018904</v>
      </c>
      <c r="N37">
        <f>(Table2[[#This Row],[1W Return vs Nifty]]-AVERAGE(Table2[1W Return vs Nifty]))/_xlfn.STDEV.P(Table2[1W Return vs Nifty])</f>
        <v>1.5402303813922065</v>
      </c>
      <c r="O37">
        <v>1518.47</v>
      </c>
      <c r="P37">
        <v>1498.6332218822299</v>
      </c>
      <c r="Q37">
        <v>1397.5848894462999</v>
      </c>
      <c r="R37">
        <v>68.644535057775798</v>
      </c>
      <c r="S37" s="1">
        <f>(Table2[[#This Row],[Close Price]]-Table2[[#This Row],[20D EMA]])/Table2[[#This Row],[20D EMA]]</f>
        <v>3.9895421048818831E-2</v>
      </c>
      <c r="T37" s="1">
        <f>(Table2[[#This Row],[Close Price]]-Table2[[#This Row],[50D EMA]])/Table2[[#This Row],[50D EMA]]</f>
        <v>5.3660079693662086E-2</v>
      </c>
      <c r="U37" s="1">
        <f>(Table2[[#This Row],[Close Price]]-Table2[[#This Row],[200D EMA]])/Table2[[#This Row],[200D EMA]]</f>
        <v>0.12984192368135397</v>
      </c>
      <c r="V37">
        <v>0.885132201343379</v>
      </c>
      <c r="W37">
        <v>1575</v>
      </c>
      <c r="X37">
        <v>1631</v>
      </c>
      <c r="Y37">
        <v>1562.6</v>
      </c>
      <c r="Z37">
        <v>1631</v>
      </c>
      <c r="AA37">
        <v>1293.05</v>
      </c>
      <c r="AB37">
        <v>1638.65</v>
      </c>
      <c r="AC37" s="1">
        <f>(Table2[[#This Row],[Close Price]]/Table2[[#This Row],[Day Low]])-1</f>
        <v>2.5714285714284468E-3</v>
      </c>
      <c r="AD37" s="1">
        <f>(Table2[[#This Row],[Day High]]/Table2[[#This Row],[Close Price]])-1</f>
        <v>3.2899528197333883E-2</v>
      </c>
      <c r="AE37" s="1">
        <f>(Table2[[#This Row],[Close Price]]/Table2[[#This Row],[Current Week Low]])-1</f>
        <v>1.0527326251119851E-2</v>
      </c>
      <c r="AF37" s="1">
        <f>(Table2[[#This Row],[Current Week High]]/Table2[[#This Row],[Close Price]])-1</f>
        <v>3.2899528197333883E-2</v>
      </c>
      <c r="AG37" s="1">
        <f>(Table2[[#This Row],[Close Price]]/Table2[[#This Row],[Current Month Low]])-1</f>
        <v>0.2211824755423224</v>
      </c>
      <c r="AH37" s="1">
        <f>(Table2[[#This Row],[Current Month High]]/Table2[[#This Row],[Close Price]])-1</f>
        <v>3.7744213292802753E-2</v>
      </c>
      <c r="AI37">
        <v>11.712738671986299</v>
      </c>
      <c r="AJ37">
        <v>64.313215400624301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0.04</v>
      </c>
      <c r="AM37" t="s">
        <v>2950</v>
      </c>
      <c r="AN37">
        <v>6.96</v>
      </c>
      <c r="AO37" t="s">
        <v>2950</v>
      </c>
      <c r="AP37">
        <v>0.20254822871667</v>
      </c>
      <c r="AQ37">
        <f>(Table2[[#This Row],[Sharpe Ratio]]-AVERAGE(Table2[Sharpe Ratio]))/_xlfn.STDEV.P(Table2[Sharpe Ratio])</f>
        <v>1.5849812324378227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1.7437668908270507</v>
      </c>
    </row>
    <row r="38" spans="1:44" x14ac:dyDescent="0.3">
      <c r="A38" t="s">
        <v>900</v>
      </c>
      <c r="B38" t="s">
        <v>901</v>
      </c>
      <c r="C38" t="s">
        <v>2912</v>
      </c>
      <c r="D38" t="s">
        <v>211</v>
      </c>
      <c r="E38">
        <v>14646.076306595</v>
      </c>
      <c r="F38">
        <v>1808.2</v>
      </c>
      <c r="G38">
        <v>66.6355412556576</v>
      </c>
      <c r="H38">
        <f>(Table2[[#This Row],[1Y Return vs Nifty]]-AVERAGE(Table2[1Y Return vs Nifty]))/_xlfn.STDEV.P(Table2[1Y Return vs Nifty])</f>
        <v>0.2562946692152796</v>
      </c>
      <c r="I38">
        <v>-6.7974912923346702</v>
      </c>
      <c r="J38">
        <f>(Table2[[#This Row],[1M Return vs Nifty]]-AVERAGE(Table2[1M Return vs Nifty]))/_xlfn.STDEV.P(Table2[1M Return vs Nifty])</f>
        <v>-0.99578420110275767</v>
      </c>
      <c r="K38">
        <v>33.078914100696402</v>
      </c>
      <c r="L38">
        <f>(Table2[[#This Row],[6M Return vs Nifty]]-AVERAGE(Table2[6M Return vs Nifty]))/_xlfn.STDEV.P(Table2[6M Return vs Nifty])</f>
        <v>0.63054394171416073</v>
      </c>
      <c r="M38">
        <v>-2.11168786536882</v>
      </c>
      <c r="N38">
        <f>(Table2[[#This Row],[1W Return vs Nifty]]-AVERAGE(Table2[1W Return vs Nifty]))/_xlfn.STDEV.P(Table2[1W Return vs Nifty])</f>
        <v>-0.40198580740695739</v>
      </c>
      <c r="O38">
        <v>1757.48</v>
      </c>
      <c r="P38">
        <v>1754.0707273068899</v>
      </c>
      <c r="Q38">
        <v>1555.4943178343101</v>
      </c>
      <c r="R38">
        <v>65.201905878370596</v>
      </c>
      <c r="S38" s="1">
        <f>(Table2[[#This Row],[Close Price]]-Table2[[#This Row],[20D EMA]])/Table2[[#This Row],[20D EMA]]</f>
        <v>2.8859503379839332E-2</v>
      </c>
      <c r="T38" s="1">
        <f>(Table2[[#This Row],[Close Price]]-Table2[[#This Row],[50D EMA]])/Table2[[#This Row],[50D EMA]]</f>
        <v>3.0859230389311286E-2</v>
      </c>
      <c r="U38" s="1">
        <f>(Table2[[#This Row],[Close Price]]-Table2[[#This Row],[200D EMA]])/Table2[[#This Row],[200D EMA]]</f>
        <v>0.16246004840283057</v>
      </c>
      <c r="V38">
        <v>1.20218803502142</v>
      </c>
      <c r="W38">
        <v>1743</v>
      </c>
      <c r="X38">
        <v>1892</v>
      </c>
      <c r="Y38">
        <v>1732.25</v>
      </c>
      <c r="Z38">
        <v>1892</v>
      </c>
      <c r="AA38">
        <v>1458.5</v>
      </c>
      <c r="AB38">
        <v>1892</v>
      </c>
      <c r="AC38" s="1">
        <f>(Table2[[#This Row],[Close Price]]/Table2[[#This Row],[Day Low]])-1</f>
        <v>3.7406769936890516E-2</v>
      </c>
      <c r="AD38" s="1">
        <f>(Table2[[#This Row],[Day High]]/Table2[[#This Row],[Close Price]])-1</f>
        <v>4.6344430925782554E-2</v>
      </c>
      <c r="AE38" s="1">
        <f>(Table2[[#This Row],[Close Price]]/Table2[[#This Row],[Current Week Low]])-1</f>
        <v>4.3844710636455453E-2</v>
      </c>
      <c r="AF38" s="1">
        <f>(Table2[[#This Row],[Current Week High]]/Table2[[#This Row],[Close Price]])-1</f>
        <v>4.6344430925782554E-2</v>
      </c>
      <c r="AG38" s="1">
        <f>(Table2[[#This Row],[Close Price]]/Table2[[#This Row],[Current Month Low]])-1</f>
        <v>0.23976688378471045</v>
      </c>
      <c r="AH38" s="1">
        <f>(Table2[[#This Row],[Current Month High]]/Table2[[#This Row],[Close Price]])-1</f>
        <v>4.6344430925782554E-2</v>
      </c>
      <c r="AI38">
        <v>22.881871474394401</v>
      </c>
      <c r="AJ38">
        <v>99.305593827500701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-0.2</v>
      </c>
      <c r="AM38" t="s">
        <v>2949</v>
      </c>
      <c r="AN38">
        <v>6.74</v>
      </c>
      <c r="AO38" t="s">
        <v>2950</v>
      </c>
      <c r="AP38">
        <v>0.201051794666956</v>
      </c>
      <c r="AQ38">
        <f>(Table2[[#This Row],[Sharpe Ratio]]-AVERAGE(Table2[Sharpe Ratio]))/_xlfn.STDEV.P(Table2[Sharpe Ratio])</f>
        <v>1.5684642641772246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1.0575328665969501</v>
      </c>
    </row>
    <row r="39" spans="1:44" x14ac:dyDescent="0.3">
      <c r="A39" t="s">
        <v>357</v>
      </c>
      <c r="B39" t="s">
        <v>358</v>
      </c>
      <c r="C39" t="s">
        <v>2921</v>
      </c>
      <c r="D39" t="s">
        <v>137</v>
      </c>
      <c r="E39">
        <v>64877.454391630003</v>
      </c>
      <c r="F39">
        <v>1989.8</v>
      </c>
      <c r="G39">
        <v>216.961386214539</v>
      </c>
      <c r="H39">
        <f>(Table2[[#This Row],[1Y Return vs Nifty]]-AVERAGE(Table2[1Y Return vs Nifty]))/_xlfn.STDEV.P(Table2[1Y Return vs Nifty])</f>
        <v>2.04701269314964</v>
      </c>
      <c r="I39">
        <v>23.216234170737302</v>
      </c>
      <c r="J39">
        <f>(Table2[[#This Row],[1M Return vs Nifty]]-AVERAGE(Table2[1M Return vs Nifty]))/_xlfn.STDEV.P(Table2[1M Return vs Nifty])</f>
        <v>1.9361354418043497</v>
      </c>
      <c r="K39">
        <v>66.344825937942701</v>
      </c>
      <c r="L39">
        <f>(Table2[[#This Row],[6M Return vs Nifty]]-AVERAGE(Table2[6M Return vs Nifty]))/_xlfn.STDEV.P(Table2[6M Return vs Nifty])</f>
        <v>1.6498767826772158</v>
      </c>
      <c r="M39">
        <v>5.3270083452645398</v>
      </c>
      <c r="N39">
        <f>(Table2[[#This Row],[1W Return vs Nifty]]-AVERAGE(Table2[1W Return vs Nifty]))/_xlfn.STDEV.P(Table2[1W Return vs Nifty])</f>
        <v>1.071966443171285</v>
      </c>
      <c r="O39">
        <v>1828.89</v>
      </c>
      <c r="P39">
        <v>1631.5334670981099</v>
      </c>
      <c r="Q39">
        <v>1218.0014894662099</v>
      </c>
      <c r="R39">
        <v>65.475997522951999</v>
      </c>
      <c r="S39" s="1">
        <f>(Table2[[#This Row],[Close Price]]-Table2[[#This Row],[20D EMA]])/Table2[[#This Row],[20D EMA]]</f>
        <v>8.7982328078779939E-2</v>
      </c>
      <c r="T39" s="1">
        <f>(Table2[[#This Row],[Close Price]]-Table2[[#This Row],[50D EMA]])/Table2[[#This Row],[50D EMA]]</f>
        <v>0.21958883475379315</v>
      </c>
      <c r="U39" s="1">
        <f>(Table2[[#This Row],[Close Price]]-Table2[[#This Row],[200D EMA]])/Table2[[#This Row],[200D EMA]]</f>
        <v>0.63365974279065229</v>
      </c>
      <c r="V39">
        <v>1.3839587228613399</v>
      </c>
      <c r="W39">
        <v>1962</v>
      </c>
      <c r="X39">
        <v>2066.6</v>
      </c>
      <c r="Y39">
        <v>1942.8</v>
      </c>
      <c r="Z39">
        <v>2074.8000000000002</v>
      </c>
      <c r="AA39">
        <v>1386.05</v>
      </c>
      <c r="AB39">
        <v>2074.8000000000002</v>
      </c>
      <c r="AC39" s="1">
        <f>(Table2[[#This Row],[Close Price]]/Table2[[#This Row],[Day Low]])-1</f>
        <v>1.4169215086646147E-2</v>
      </c>
      <c r="AD39" s="1">
        <f>(Table2[[#This Row],[Day High]]/Table2[[#This Row],[Close Price]])-1</f>
        <v>3.8596843903909939E-2</v>
      </c>
      <c r="AE39" s="1">
        <f>(Table2[[#This Row],[Close Price]]/Table2[[#This Row],[Current Week Low]])-1</f>
        <v>2.4191887996705796E-2</v>
      </c>
      <c r="AF39" s="1">
        <f>(Table2[[#This Row],[Current Week High]]/Table2[[#This Row],[Close Price]])-1</f>
        <v>4.2717861091567055E-2</v>
      </c>
      <c r="AG39" s="1">
        <f>(Table2[[#This Row],[Close Price]]/Table2[[#This Row],[Current Month Low]])-1</f>
        <v>0.43559034666859064</v>
      </c>
      <c r="AH39" s="1">
        <f>(Table2[[#This Row],[Current Month High]]/Table2[[#This Row],[Close Price]])-1</f>
        <v>4.2717861091567055E-2</v>
      </c>
      <c r="AI39">
        <v>4.2717861091567002</v>
      </c>
      <c r="AJ39">
        <v>281.77283192632302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0.27</v>
      </c>
      <c r="AM39" t="s">
        <v>2950</v>
      </c>
      <c r="AN39">
        <v>13.1</v>
      </c>
      <c r="AO39" t="s">
        <v>2950</v>
      </c>
      <c r="AP39">
        <v>0.20084173598295699</v>
      </c>
      <c r="AQ39">
        <f>(Table2[[#This Row],[Sharpe Ratio]]-AVERAGE(Table2[Sharpe Ratio]))/_xlfn.STDEV.P(Table2[Sharpe Ratio])</f>
        <v>1.5661457305825515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8.2711370913850413</v>
      </c>
    </row>
    <row r="40" spans="1:44" x14ac:dyDescent="0.3">
      <c r="A40" t="s">
        <v>1393</v>
      </c>
      <c r="B40" t="s">
        <v>1394</v>
      </c>
      <c r="C40" t="s">
        <v>2921</v>
      </c>
      <c r="D40" t="s">
        <v>137</v>
      </c>
      <c r="E40">
        <v>6559.2284994000001</v>
      </c>
      <c r="F40">
        <v>970.25</v>
      </c>
      <c r="G40">
        <v>133.104063817803</v>
      </c>
      <c r="H40">
        <f>(Table2[[#This Row],[1Y Return vs Nifty]]-AVERAGE(Table2[1Y Return vs Nifty]))/_xlfn.STDEV.P(Table2[1Y Return vs Nifty])</f>
        <v>1.04808387491626</v>
      </c>
      <c r="I40">
        <v>17.774854987940898</v>
      </c>
      <c r="J40">
        <f>(Table2[[#This Row],[1M Return vs Nifty]]-AVERAGE(Table2[1M Return vs Nifty]))/_xlfn.STDEV.P(Table2[1M Return vs Nifty])</f>
        <v>1.4045890821171607</v>
      </c>
      <c r="K40">
        <v>141.23078811471601</v>
      </c>
      <c r="L40">
        <f>(Table2[[#This Row],[6M Return vs Nifty]]-AVERAGE(Table2[6M Return vs Nifty]))/_xlfn.STDEV.P(Table2[6M Return vs Nifty])</f>
        <v>3.9445296678097646</v>
      </c>
      <c r="M40">
        <v>-2.8371895845406399</v>
      </c>
      <c r="N40">
        <f>(Table2[[#This Row],[1W Return vs Nifty]]-AVERAGE(Table2[1W Return vs Nifty]))/_xlfn.STDEV.P(Table2[1W Return vs Nifty])</f>
        <v>-0.54574149543237793</v>
      </c>
      <c r="O40">
        <v>928.56</v>
      </c>
      <c r="P40">
        <v>859.40335244087805</v>
      </c>
      <c r="Q40">
        <v>666.31567762304201</v>
      </c>
      <c r="R40">
        <v>40.158325964254502</v>
      </c>
      <c r="S40" s="1">
        <f>(Table2[[#This Row],[Close Price]]-Table2[[#This Row],[20D EMA]])/Table2[[#This Row],[20D EMA]]</f>
        <v>4.4897475661238966E-2</v>
      </c>
      <c r="T40" s="1">
        <f>(Table2[[#This Row],[Close Price]]-Table2[[#This Row],[50D EMA]])/Table2[[#This Row],[50D EMA]]</f>
        <v>0.1289809345568588</v>
      </c>
      <c r="U40" s="1">
        <f>(Table2[[#This Row],[Close Price]]-Table2[[#This Row],[200D EMA]])/Table2[[#This Row],[200D EMA]]</f>
        <v>0.45614163463958629</v>
      </c>
      <c r="V40">
        <v>1.24616782011021</v>
      </c>
      <c r="W40">
        <v>960.4</v>
      </c>
      <c r="X40">
        <v>1020.05</v>
      </c>
      <c r="Y40">
        <v>924.6</v>
      </c>
      <c r="Z40">
        <v>1020.05</v>
      </c>
      <c r="AA40">
        <v>737.05</v>
      </c>
      <c r="AB40">
        <v>1070</v>
      </c>
      <c r="AC40" s="1">
        <f>(Table2[[#This Row],[Close Price]]/Table2[[#This Row],[Day Low]])-1</f>
        <v>1.0256143273636109E-2</v>
      </c>
      <c r="AD40" s="1">
        <f>(Table2[[#This Row],[Day High]]/Table2[[#This Row],[Close Price]])-1</f>
        <v>5.1326977583097122E-2</v>
      </c>
      <c r="AE40" s="1">
        <f>(Table2[[#This Row],[Close Price]]/Table2[[#This Row],[Current Week Low]])-1</f>
        <v>4.9372701708847E-2</v>
      </c>
      <c r="AF40" s="1">
        <f>(Table2[[#This Row],[Current Week High]]/Table2[[#This Row],[Close Price]])-1</f>
        <v>5.1326977583097122E-2</v>
      </c>
      <c r="AG40" s="1">
        <f>(Table2[[#This Row],[Close Price]]/Table2[[#This Row],[Current Month Low]])-1</f>
        <v>0.31639644528865074</v>
      </c>
      <c r="AH40" s="1">
        <f>(Table2[[#This Row],[Current Month High]]/Table2[[#This Row],[Close Price]])-1</f>
        <v>0.1028085544962638</v>
      </c>
      <c r="AI40">
        <v>10.2808554496263</v>
      </c>
      <c r="AJ40">
        <v>170.52837027742899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-0.01</v>
      </c>
      <c r="AM40" t="s">
        <v>2949</v>
      </c>
      <c r="AN40">
        <v>16.57</v>
      </c>
      <c r="AO40" t="s">
        <v>2950</v>
      </c>
      <c r="AP40">
        <v>0.19988929733910901</v>
      </c>
      <c r="AQ40">
        <f>(Table2[[#This Row],[Sharpe Ratio]]-AVERAGE(Table2[Sharpe Ratio]))/_xlfn.STDEV.P(Table2[Sharpe Ratio])</f>
        <v>1.5556331397646597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7.4070942691754658</v>
      </c>
    </row>
    <row r="41" spans="1:44" x14ac:dyDescent="0.3">
      <c r="A41" t="s">
        <v>155</v>
      </c>
      <c r="B41" t="s">
        <v>156</v>
      </c>
      <c r="C41" t="s">
        <v>2908</v>
      </c>
      <c r="D41" t="s">
        <v>119</v>
      </c>
      <c r="E41">
        <v>162249.5030304</v>
      </c>
      <c r="F41">
        <v>483.7</v>
      </c>
      <c r="G41">
        <v>175.415227724045</v>
      </c>
      <c r="H41">
        <f>(Table2[[#This Row],[1Y Return vs Nifty]]-AVERAGE(Table2[1Y Return vs Nifty]))/_xlfn.STDEV.P(Table2[1Y Return vs Nifty])</f>
        <v>1.5521047493126299</v>
      </c>
      <c r="I41">
        <v>-5.4558368274907103</v>
      </c>
      <c r="J41">
        <f>(Table2[[#This Row],[1M Return vs Nifty]]-AVERAGE(Table2[1M Return vs Nifty]))/_xlfn.STDEV.P(Table2[1M Return vs Nifty])</f>
        <v>-0.86472339412929988</v>
      </c>
      <c r="K41">
        <v>12.204298778495801</v>
      </c>
      <c r="L41">
        <f>(Table2[[#This Row],[6M Return vs Nifty]]-AVERAGE(Table2[6M Return vs Nifty]))/_xlfn.STDEV.P(Table2[6M Return vs Nifty])</f>
        <v>-9.0952494342228865E-3</v>
      </c>
      <c r="M41">
        <v>-5.4206343348860404</v>
      </c>
      <c r="N41">
        <f>(Table2[[#This Row],[1W Return vs Nifty]]-AVERAGE(Table2[1W Return vs Nifty]))/_xlfn.STDEV.P(Table2[1W Return vs Nifty])</f>
        <v>-1.0576422501066882</v>
      </c>
      <c r="O41">
        <v>485.13</v>
      </c>
      <c r="P41">
        <v>463.96564945672498</v>
      </c>
      <c r="Q41">
        <v>378.81792585458402</v>
      </c>
      <c r="R41">
        <v>76.5381492062631</v>
      </c>
      <c r="S41" s="1">
        <f>(Table2[[#This Row],[Close Price]]-Table2[[#This Row],[20D EMA]])/Table2[[#This Row],[20D EMA]]</f>
        <v>-2.9476635128728524E-3</v>
      </c>
      <c r="T41" s="1">
        <f>(Table2[[#This Row],[Close Price]]-Table2[[#This Row],[50D EMA]])/Table2[[#This Row],[50D EMA]]</f>
        <v>4.2534076749825588E-2</v>
      </c>
      <c r="U41" s="1">
        <f>(Table2[[#This Row],[Close Price]]-Table2[[#This Row],[200D EMA]])/Table2[[#This Row],[200D EMA]]</f>
        <v>0.27686671349781061</v>
      </c>
      <c r="V41">
        <v>0.80894576814880703</v>
      </c>
      <c r="W41">
        <v>480</v>
      </c>
      <c r="X41">
        <v>490.55</v>
      </c>
      <c r="Y41">
        <v>472.6</v>
      </c>
      <c r="Z41">
        <v>490.55</v>
      </c>
      <c r="AA41">
        <v>395.2</v>
      </c>
      <c r="AB41">
        <v>559</v>
      </c>
      <c r="AC41" s="1">
        <f>(Table2[[#This Row],[Close Price]]/Table2[[#This Row],[Day Low]])-1</f>
        <v>7.708333333333206E-3</v>
      </c>
      <c r="AD41" s="1">
        <f>(Table2[[#This Row],[Day High]]/Table2[[#This Row],[Close Price]])-1</f>
        <v>1.4161670456894759E-2</v>
      </c>
      <c r="AE41" s="1">
        <f>(Table2[[#This Row],[Close Price]]/Table2[[#This Row],[Current Week Low]])-1</f>
        <v>2.3487092678798005E-2</v>
      </c>
      <c r="AF41" s="1">
        <f>(Table2[[#This Row],[Current Week High]]/Table2[[#This Row],[Close Price]])-1</f>
        <v>1.4161670456894759E-2</v>
      </c>
      <c r="AG41" s="1">
        <f>(Table2[[#This Row],[Close Price]]/Table2[[#This Row],[Current Month Low]])-1</f>
        <v>0.22393724696356276</v>
      </c>
      <c r="AH41" s="1">
        <f>(Table2[[#This Row],[Current Month High]]/Table2[[#This Row],[Close Price]])-1</f>
        <v>0.15567500516849297</v>
      </c>
      <c r="AI41">
        <v>15.567500516849201</v>
      </c>
      <c r="AJ41">
        <v>205.173501577287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0.05</v>
      </c>
      <c r="AM41" t="s">
        <v>2950</v>
      </c>
      <c r="AN41">
        <v>2.41</v>
      </c>
      <c r="AO41" t="s">
        <v>2950</v>
      </c>
      <c r="AP41">
        <v>0.19896304828467001</v>
      </c>
      <c r="AQ41">
        <f>(Table2[[#This Row],[Sharpe Ratio]]-AVERAGE(Table2[Sharpe Ratio]))/_xlfn.STDEV.P(Table2[Sharpe Ratio])</f>
        <v>1.545409617895118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1.166053473537537</v>
      </c>
    </row>
    <row r="42" spans="1:44" x14ac:dyDescent="0.3">
      <c r="A42" t="s">
        <v>506</v>
      </c>
      <c r="B42" t="s">
        <v>507</v>
      </c>
      <c r="C42" t="s">
        <v>2908</v>
      </c>
      <c r="D42" t="s">
        <v>508</v>
      </c>
      <c r="E42">
        <v>36959.099770590001</v>
      </c>
      <c r="F42">
        <v>2520.5500000000002</v>
      </c>
      <c r="G42">
        <v>295.29322017481502</v>
      </c>
      <c r="H42">
        <f>(Table2[[#This Row],[1Y Return vs Nifty]]-AVERAGE(Table2[1Y Return vs Nifty]))/_xlfn.STDEV.P(Table2[1Y Return vs Nifty])</f>
        <v>2.9801205493460778</v>
      </c>
      <c r="I42">
        <v>-11.929256742188301</v>
      </c>
      <c r="J42">
        <f>(Table2[[#This Row],[1M Return vs Nifty]]-AVERAGE(Table2[1M Return vs Nifty]))/_xlfn.STDEV.P(Table2[1M Return vs Nifty])</f>
        <v>-1.4970856454612715</v>
      </c>
      <c r="K42">
        <v>-2.02352960706911</v>
      </c>
      <c r="L42">
        <f>(Table2[[#This Row],[6M Return vs Nifty]]-AVERAGE(Table2[6M Return vs Nifty]))/_xlfn.STDEV.P(Table2[6M Return vs Nifty])</f>
        <v>-0.44506384094460089</v>
      </c>
      <c r="M42">
        <v>-10.1520900403538</v>
      </c>
      <c r="N42">
        <f>(Table2[[#This Row],[1W Return vs Nifty]]-AVERAGE(Table2[1W Return vs Nifty]))/_xlfn.STDEV.P(Table2[1W Return vs Nifty])</f>
        <v>-1.9951640399623436</v>
      </c>
      <c r="O42">
        <v>2653.53</v>
      </c>
      <c r="P42">
        <v>2661.2401029739699</v>
      </c>
      <c r="Q42">
        <v>2212.5023547434998</v>
      </c>
      <c r="R42">
        <v>48.755230634660201</v>
      </c>
      <c r="S42" s="1">
        <f>(Table2[[#This Row],[Close Price]]-Table2[[#This Row],[20D EMA]])/Table2[[#This Row],[20D EMA]]</f>
        <v>-5.0114375944496581E-2</v>
      </c>
      <c r="T42" s="1">
        <f>(Table2[[#This Row],[Close Price]]-Table2[[#This Row],[50D EMA]])/Table2[[#This Row],[50D EMA]]</f>
        <v>-5.2866369636000422E-2</v>
      </c>
      <c r="U42" s="1">
        <f>(Table2[[#This Row],[Close Price]]-Table2[[#This Row],[200D EMA]])/Table2[[#This Row],[200D EMA]]</f>
        <v>0.13923042594556378</v>
      </c>
      <c r="V42">
        <v>0.520836325917586</v>
      </c>
      <c r="W42">
        <v>2500</v>
      </c>
      <c r="X42">
        <v>2545</v>
      </c>
      <c r="Y42">
        <v>2492</v>
      </c>
      <c r="Z42">
        <v>2550</v>
      </c>
      <c r="AA42">
        <v>2425</v>
      </c>
      <c r="AB42">
        <v>2820</v>
      </c>
      <c r="AC42" s="1">
        <f>(Table2[[#This Row],[Close Price]]/Table2[[#This Row],[Day Low]])-1</f>
        <v>8.2200000000001161E-3</v>
      </c>
      <c r="AD42" s="1">
        <f>(Table2[[#This Row],[Day High]]/Table2[[#This Row],[Close Price]])-1</f>
        <v>9.7002638313066214E-3</v>
      </c>
      <c r="AE42" s="1">
        <f>(Table2[[#This Row],[Close Price]]/Table2[[#This Row],[Current Week Low]])-1</f>
        <v>1.1456661316211925E-2</v>
      </c>
      <c r="AF42" s="1">
        <f>(Table2[[#This Row],[Current Week High]]/Table2[[#This Row],[Close Price]])-1</f>
        <v>1.1683957866338579E-2</v>
      </c>
      <c r="AG42" s="1">
        <f>(Table2[[#This Row],[Close Price]]/Table2[[#This Row],[Current Month Low]])-1</f>
        <v>3.9402061855670079E-2</v>
      </c>
      <c r="AH42" s="1">
        <f>(Table2[[#This Row],[Current Month High]]/Table2[[#This Row],[Close Price]])-1</f>
        <v>0.11880343575806851</v>
      </c>
      <c r="AI42">
        <v>29.523318323381702</v>
      </c>
      <c r="AJ42">
        <v>327.93718166383701</v>
      </c>
      <c r="AK42" t="str">
        <f>IF(AND(Table2[[#This Row],[20D EMA]]&gt;Table2[[#This Row],[50D EMA]],Table2[[#This Row],[50D EMA]]&gt;Table2[[#This Row],[200D EMA]]),"Uptrend","Downtrend/NoTrend")</f>
        <v>Downtrend/NoTrend</v>
      </c>
      <c r="AL42">
        <v>-0.21</v>
      </c>
      <c r="AM42" t="s">
        <v>2949</v>
      </c>
      <c r="AN42">
        <v>-6.69</v>
      </c>
      <c r="AO42" t="s">
        <v>2949</v>
      </c>
      <c r="AP42">
        <v>0.19818571403298599</v>
      </c>
      <c r="AQ42">
        <f>(Table2[[#This Row],[Sharpe Ratio]]-AVERAGE(Table2[Sharpe Ratio]))/_xlfn.STDEV.P(Table2[Sharpe Ratio])</f>
        <v>1.536829750866969</v>
      </c>
      <c r="AR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3" spans="1:44" x14ac:dyDescent="0.3">
      <c r="A43" t="s">
        <v>304</v>
      </c>
      <c r="B43" t="s">
        <v>305</v>
      </c>
      <c r="C43" t="s">
        <v>2911</v>
      </c>
      <c r="D43" t="s">
        <v>119</v>
      </c>
      <c r="E43">
        <v>77249.994705000005</v>
      </c>
      <c r="F43">
        <v>407.15</v>
      </c>
      <c r="G43">
        <v>203.124532048981</v>
      </c>
      <c r="H43">
        <f>(Table2[[#This Row],[1Y Return vs Nifty]]-AVERAGE(Table2[1Y Return vs Nifty]))/_xlfn.STDEV.P(Table2[1Y Return vs Nifty])</f>
        <v>1.8821847212490432</v>
      </c>
      <c r="I43">
        <v>4.9774347730286301</v>
      </c>
      <c r="J43">
        <f>(Table2[[#This Row],[1M Return vs Nifty]]-AVERAGE(Table2[1M Return vs Nifty]))/_xlfn.STDEV.P(Table2[1M Return vs Nifty])</f>
        <v>0.15446077822491153</v>
      </c>
      <c r="K43">
        <v>116.793808266214</v>
      </c>
      <c r="L43">
        <f>(Table2[[#This Row],[6M Return vs Nifty]]-AVERAGE(Table2[6M Return vs Nifty]))/_xlfn.STDEV.P(Table2[6M Return vs Nifty])</f>
        <v>3.1957326345163453</v>
      </c>
      <c r="M43">
        <v>4.2566354114379301</v>
      </c>
      <c r="N43">
        <f>(Table2[[#This Row],[1W Return vs Nifty]]-AVERAGE(Table2[1W Return vs Nifty]))/_xlfn.STDEV.P(Table2[1W Return vs Nifty])</f>
        <v>0.85987570171627958</v>
      </c>
      <c r="O43">
        <v>380.98</v>
      </c>
      <c r="P43">
        <v>340.96349214611001</v>
      </c>
      <c r="Q43">
        <v>249.77099532281301</v>
      </c>
      <c r="R43">
        <v>89.225282251787604</v>
      </c>
      <c r="S43" s="1">
        <f>(Table2[[#This Row],[Close Price]]-Table2[[#This Row],[20D EMA]])/Table2[[#This Row],[20D EMA]]</f>
        <v>6.8691269882933378E-2</v>
      </c>
      <c r="T43" s="1">
        <f>(Table2[[#This Row],[Close Price]]-Table2[[#This Row],[50D EMA]])/Table2[[#This Row],[50D EMA]]</f>
        <v>0.194116113245132</v>
      </c>
      <c r="U43" s="1">
        <f>(Table2[[#This Row],[Close Price]]-Table2[[#This Row],[200D EMA]])/Table2[[#This Row],[200D EMA]]</f>
        <v>0.63009319586441448</v>
      </c>
      <c r="V43">
        <v>1.0731056907029599</v>
      </c>
      <c r="W43">
        <v>405.4</v>
      </c>
      <c r="X43">
        <v>424.45</v>
      </c>
      <c r="Y43">
        <v>405.25</v>
      </c>
      <c r="Z43">
        <v>431.8</v>
      </c>
      <c r="AA43">
        <v>312.25</v>
      </c>
      <c r="AB43">
        <v>431.8</v>
      </c>
      <c r="AC43" s="1">
        <f>(Table2[[#This Row],[Close Price]]/Table2[[#This Row],[Day Low]])-1</f>
        <v>4.3167242229895653E-3</v>
      </c>
      <c r="AD43" s="1">
        <f>(Table2[[#This Row],[Day High]]/Table2[[#This Row],[Close Price]])-1</f>
        <v>4.2490482623111836E-2</v>
      </c>
      <c r="AE43" s="1">
        <f>(Table2[[#This Row],[Close Price]]/Table2[[#This Row],[Current Week Low]])-1</f>
        <v>4.6884639111659521E-3</v>
      </c>
      <c r="AF43" s="1">
        <f>(Table2[[#This Row],[Current Week High]]/Table2[[#This Row],[Close Price]])-1</f>
        <v>6.0542797494780975E-2</v>
      </c>
      <c r="AG43" s="1">
        <f>(Table2[[#This Row],[Close Price]]/Table2[[#This Row],[Current Month Low]])-1</f>
        <v>0.30392313851080854</v>
      </c>
      <c r="AH43" s="1">
        <f>(Table2[[#This Row],[Current Month High]]/Table2[[#This Row],[Close Price]])-1</f>
        <v>6.0542797494780975E-2</v>
      </c>
      <c r="AI43">
        <v>6.0542797494780896</v>
      </c>
      <c r="AJ43">
        <v>247.842802221272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0.46</v>
      </c>
      <c r="AM43" t="s">
        <v>2950</v>
      </c>
      <c r="AN43">
        <v>10.44</v>
      </c>
      <c r="AO43" t="s">
        <v>2950</v>
      </c>
      <c r="AP43">
        <v>0.19810866981504399</v>
      </c>
      <c r="AQ43">
        <f>(Table2[[#This Row],[Sharpe Ratio]]-AVERAGE(Table2[Sharpe Ratio]))/_xlfn.STDEV.P(Table2[Sharpe Ratio])</f>
        <v>1.5359793713245804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7.6282332070311591</v>
      </c>
    </row>
    <row r="44" spans="1:44" x14ac:dyDescent="0.3">
      <c r="A44" t="s">
        <v>294</v>
      </c>
      <c r="B44" t="s">
        <v>295</v>
      </c>
      <c r="C44" t="s">
        <v>2918</v>
      </c>
      <c r="D44" t="s">
        <v>296</v>
      </c>
      <c r="E44">
        <v>81114.285455594902</v>
      </c>
      <c r="F44">
        <v>659.75</v>
      </c>
      <c r="G44">
        <v>44.902715341762999</v>
      </c>
      <c r="H44">
        <f>(Table2[[#This Row],[1Y Return vs Nifty]]-AVERAGE(Table2[1Y Return vs Nifty]))/_xlfn.STDEV.P(Table2[1Y Return vs Nifty])</f>
        <v>-2.5920384276001593E-3</v>
      </c>
      <c r="I44">
        <v>9.9841193986850296</v>
      </c>
      <c r="J44">
        <f>(Table2[[#This Row],[1M Return vs Nifty]]-AVERAGE(Table2[1M Return vs Nifty]))/_xlfn.STDEV.P(Table2[1M Return vs Nifty])</f>
        <v>0.64354358195295525</v>
      </c>
      <c r="K44">
        <v>40.018249917339503</v>
      </c>
      <c r="L44">
        <f>(Table2[[#This Row],[6M Return vs Nifty]]-AVERAGE(Table2[6M Return vs Nifty]))/_xlfn.STDEV.P(Table2[6M Return vs Nifty])</f>
        <v>0.8431788133203445</v>
      </c>
      <c r="M44">
        <v>4.7823865338848996</v>
      </c>
      <c r="N44">
        <f>(Table2[[#This Row],[1W Return vs Nifty]]-AVERAGE(Table2[1W Return vs Nifty]))/_xlfn.STDEV.P(Table2[1W Return vs Nifty])</f>
        <v>0.96405149116000077</v>
      </c>
      <c r="O44">
        <v>605.91</v>
      </c>
      <c r="P44">
        <v>586.32118188211996</v>
      </c>
      <c r="Q44">
        <v>513.100199694411</v>
      </c>
      <c r="R44">
        <v>51.4602715368042</v>
      </c>
      <c r="S44" s="1">
        <f>(Table2[[#This Row],[Close Price]]-Table2[[#This Row],[20D EMA]])/Table2[[#This Row],[20D EMA]]</f>
        <v>8.8858081233186503E-2</v>
      </c>
      <c r="T44" s="1">
        <f>(Table2[[#This Row],[Close Price]]-Table2[[#This Row],[50D EMA]])/Table2[[#This Row],[50D EMA]]</f>
        <v>0.12523650924936722</v>
      </c>
      <c r="U44" s="1">
        <f>(Table2[[#This Row],[Close Price]]-Table2[[#This Row],[200D EMA]])/Table2[[#This Row],[200D EMA]]</f>
        <v>0.28581123217829529</v>
      </c>
      <c r="V44">
        <v>1.3138409167437399</v>
      </c>
      <c r="W44">
        <v>646.79999999999995</v>
      </c>
      <c r="X44">
        <v>661.5</v>
      </c>
      <c r="Y44">
        <v>631.45000000000005</v>
      </c>
      <c r="Z44">
        <v>661.5</v>
      </c>
      <c r="AA44">
        <v>506.45</v>
      </c>
      <c r="AB44">
        <v>661.5</v>
      </c>
      <c r="AC44" s="1">
        <f>(Table2[[#This Row],[Close Price]]/Table2[[#This Row],[Day Low]])-1</f>
        <v>2.0021645021645051E-2</v>
      </c>
      <c r="AD44" s="1">
        <f>(Table2[[#This Row],[Day High]]/Table2[[#This Row],[Close Price]])-1</f>
        <v>2.6525198938991412E-3</v>
      </c>
      <c r="AE44" s="1">
        <f>(Table2[[#This Row],[Close Price]]/Table2[[#This Row],[Current Week Low]])-1</f>
        <v>4.4817483569562055E-2</v>
      </c>
      <c r="AF44" s="1">
        <f>(Table2[[#This Row],[Current Week High]]/Table2[[#This Row],[Close Price]])-1</f>
        <v>2.6525198938991412E-3</v>
      </c>
      <c r="AG44" s="1">
        <f>(Table2[[#This Row],[Close Price]]/Table2[[#This Row],[Current Month Low]])-1</f>
        <v>0.3026952315134761</v>
      </c>
      <c r="AH44" s="1">
        <f>(Table2[[#This Row],[Current Month High]]/Table2[[#This Row],[Close Price]])-1</f>
        <v>2.6525198938991412E-3</v>
      </c>
      <c r="AI44">
        <v>0.26525198938991401</v>
      </c>
      <c r="AJ44">
        <v>77.543057050591997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-0.01</v>
      </c>
      <c r="AM44" t="s">
        <v>2949</v>
      </c>
      <c r="AN44">
        <v>13.07</v>
      </c>
      <c r="AO44" t="s">
        <v>2950</v>
      </c>
      <c r="AP44">
        <v>0.19781803188189201</v>
      </c>
      <c r="AQ44">
        <f>(Table2[[#This Row],[Sharpe Ratio]]-AVERAGE(Table2[Sharpe Ratio]))/_xlfn.STDEV.P(Table2[Sharpe Ratio])</f>
        <v>1.532771440097598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3.9809532881032981</v>
      </c>
    </row>
    <row r="45" spans="1:44" x14ac:dyDescent="0.3">
      <c r="A45" t="s">
        <v>169</v>
      </c>
      <c r="B45" t="s">
        <v>170</v>
      </c>
      <c r="C45" t="s">
        <v>2908</v>
      </c>
      <c r="D45" t="s">
        <v>119</v>
      </c>
      <c r="E45">
        <v>145893.77572000001</v>
      </c>
      <c r="F45">
        <v>521.54999999999995</v>
      </c>
      <c r="G45">
        <v>206.705664246872</v>
      </c>
      <c r="H45">
        <f>(Table2[[#This Row],[1Y Return vs Nifty]]-AVERAGE(Table2[1Y Return vs Nifty]))/_xlfn.STDEV.P(Table2[1Y Return vs Nifty])</f>
        <v>1.9248440389106816</v>
      </c>
      <c r="I45">
        <v>-10.037225535450499</v>
      </c>
      <c r="J45">
        <f>(Table2[[#This Row],[1M Return vs Nifty]]-AVERAGE(Table2[1M Return vs Nifty]))/_xlfn.STDEV.P(Table2[1M Return vs Nifty])</f>
        <v>-1.3122607570330418</v>
      </c>
      <c r="K45">
        <v>13.365026238182301</v>
      </c>
      <c r="L45">
        <f>(Table2[[#This Row],[6M Return vs Nifty]]-AVERAGE(Table2[6M Return vs Nifty]))/_xlfn.STDEV.P(Table2[6M Return vs Nifty])</f>
        <v>2.6471718483407805E-2</v>
      </c>
      <c r="M45">
        <v>-3.18963713487297</v>
      </c>
      <c r="N45">
        <f>(Table2[[#This Row],[1W Return vs Nifty]]-AVERAGE(Table2[1W Return vs Nifty]))/_xlfn.STDEV.P(Table2[1W Return vs Nifty])</f>
        <v>-0.61557777390286206</v>
      </c>
      <c r="O45">
        <v>519.07000000000005</v>
      </c>
      <c r="P45">
        <v>508.80257457225503</v>
      </c>
      <c r="Q45">
        <v>417.695094988645</v>
      </c>
      <c r="R45">
        <v>69.703319341237602</v>
      </c>
      <c r="S45" s="1">
        <f>(Table2[[#This Row],[Close Price]]-Table2[[#This Row],[20D EMA]])/Table2[[#This Row],[20D EMA]]</f>
        <v>4.7777756371971108E-3</v>
      </c>
      <c r="T45" s="1">
        <f>(Table2[[#This Row],[Close Price]]-Table2[[#This Row],[50D EMA]])/Table2[[#This Row],[50D EMA]]</f>
        <v>2.5053775402888941E-2</v>
      </c>
      <c r="U45" s="1">
        <f>(Table2[[#This Row],[Close Price]]-Table2[[#This Row],[200D EMA]])/Table2[[#This Row],[200D EMA]]</f>
        <v>0.2486380765715677</v>
      </c>
      <c r="V45">
        <v>0.701262911180212</v>
      </c>
      <c r="W45">
        <v>512</v>
      </c>
      <c r="X45">
        <v>524.70000000000005</v>
      </c>
      <c r="Y45">
        <v>500</v>
      </c>
      <c r="Z45">
        <v>524.70000000000005</v>
      </c>
      <c r="AA45">
        <v>408.3</v>
      </c>
      <c r="AB45">
        <v>607.79999999999995</v>
      </c>
      <c r="AC45" s="1">
        <f>(Table2[[#This Row],[Close Price]]/Table2[[#This Row],[Day Low]])-1</f>
        <v>1.8652343749999911E-2</v>
      </c>
      <c r="AD45" s="1">
        <f>(Table2[[#This Row],[Day High]]/Table2[[#This Row],[Close Price]])-1</f>
        <v>6.0396893874030688E-3</v>
      </c>
      <c r="AE45" s="1">
        <f>(Table2[[#This Row],[Close Price]]/Table2[[#This Row],[Current Week Low]])-1</f>
        <v>4.3099999999999916E-2</v>
      </c>
      <c r="AF45" s="1">
        <f>(Table2[[#This Row],[Current Week High]]/Table2[[#This Row],[Close Price]])-1</f>
        <v>6.0396893874030688E-3</v>
      </c>
      <c r="AG45" s="1">
        <f>(Table2[[#This Row],[Close Price]]/Table2[[#This Row],[Current Month Low]])-1</f>
        <v>0.2773695811903012</v>
      </c>
      <c r="AH45" s="1">
        <f>(Table2[[#This Row],[Current Month High]]/Table2[[#This Row],[Close Price]])-1</f>
        <v>0.16537244751222313</v>
      </c>
      <c r="AI45">
        <v>16.5372447512223</v>
      </c>
      <c r="AJ45">
        <v>236.050257731958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-0.01</v>
      </c>
      <c r="AM45" t="s">
        <v>2949</v>
      </c>
      <c r="AN45">
        <v>6.42</v>
      </c>
      <c r="AO45" t="s">
        <v>2950</v>
      </c>
      <c r="AP45">
        <v>0.194265726582253</v>
      </c>
      <c r="AQ45">
        <f>(Table2[[#This Row],[Sharpe Ratio]]-AVERAGE(Table2[Sharpe Ratio]))/_xlfn.STDEV.P(Table2[Sharpe Ratio])</f>
        <v>1.4935626865295371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1.5170399129877226</v>
      </c>
    </row>
    <row r="46" spans="1:44" x14ac:dyDescent="0.3">
      <c r="A46" t="s">
        <v>980</v>
      </c>
      <c r="B46" t="s">
        <v>981</v>
      </c>
      <c r="C46" t="s">
        <v>2912</v>
      </c>
      <c r="D46" t="s">
        <v>694</v>
      </c>
      <c r="E46">
        <v>12664.41838526</v>
      </c>
      <c r="F46">
        <v>919.15</v>
      </c>
      <c r="G46">
        <v>76.987820552378693</v>
      </c>
      <c r="H46">
        <f>(Table2[[#This Row],[1Y Return vs Nifty]]-AVERAGE(Table2[1Y Return vs Nifty]))/_xlfn.STDEV.P(Table2[1Y Return vs Nifty])</f>
        <v>0.37961353784037655</v>
      </c>
      <c r="I46">
        <v>24.111853076120202</v>
      </c>
      <c r="J46">
        <f>(Table2[[#This Row],[1M Return vs Nifty]]-AVERAGE(Table2[1M Return vs Nifty]))/_xlfn.STDEV.P(Table2[1M Return vs Nifty])</f>
        <v>2.0236248360977007</v>
      </c>
      <c r="K46">
        <v>15.7306296148104</v>
      </c>
      <c r="L46">
        <f>(Table2[[#This Row],[6M Return vs Nifty]]-AVERAGE(Table2[6M Return vs Nifty]))/_xlfn.STDEV.P(Table2[6M Return vs Nifty])</f>
        <v>9.8958449714092261E-2</v>
      </c>
      <c r="M46">
        <v>20.569319948796</v>
      </c>
      <c r="N46">
        <f>(Table2[[#This Row],[1W Return vs Nifty]]-AVERAGE(Table2[1W Return vs Nifty]))/_xlfn.STDEV.P(Table2[1W Return vs Nifty])</f>
        <v>4.0921784340743477</v>
      </c>
      <c r="O46">
        <v>787.09</v>
      </c>
      <c r="P46">
        <v>746.84366073361105</v>
      </c>
      <c r="Q46">
        <v>681.89675395239203</v>
      </c>
      <c r="R46">
        <v>39.012575882409102</v>
      </c>
      <c r="S46" s="1">
        <f>(Table2[[#This Row],[Close Price]]-Table2[[#This Row],[20D EMA]])/Table2[[#This Row],[20D EMA]]</f>
        <v>0.16778259157148476</v>
      </c>
      <c r="T46" s="1">
        <f>(Table2[[#This Row],[Close Price]]-Table2[[#This Row],[50D EMA]])/Table2[[#This Row],[50D EMA]]</f>
        <v>0.23071272921716376</v>
      </c>
      <c r="U46" s="1">
        <f>(Table2[[#This Row],[Close Price]]-Table2[[#This Row],[200D EMA]])/Table2[[#This Row],[200D EMA]]</f>
        <v>0.34793133223240458</v>
      </c>
      <c r="V46">
        <v>2.74015809611614</v>
      </c>
      <c r="W46">
        <v>885.55</v>
      </c>
      <c r="X46">
        <v>929</v>
      </c>
      <c r="Y46">
        <v>884</v>
      </c>
      <c r="Z46">
        <v>968.9</v>
      </c>
      <c r="AA46">
        <v>611.54999999999995</v>
      </c>
      <c r="AB46">
        <v>968.9</v>
      </c>
      <c r="AC46" s="1">
        <f>(Table2[[#This Row],[Close Price]]/Table2[[#This Row],[Day Low]])-1</f>
        <v>3.7942521596747714E-2</v>
      </c>
      <c r="AD46" s="1">
        <f>(Table2[[#This Row],[Day High]]/Table2[[#This Row],[Close Price]])-1</f>
        <v>1.0716422781918089E-2</v>
      </c>
      <c r="AE46" s="1">
        <f>(Table2[[#This Row],[Close Price]]/Table2[[#This Row],[Current Week Low]])-1</f>
        <v>3.9762443438914108E-2</v>
      </c>
      <c r="AF46" s="1">
        <f>(Table2[[#This Row],[Current Week High]]/Table2[[#This Row],[Close Price]])-1</f>
        <v>5.412609476146435E-2</v>
      </c>
      <c r="AG46" s="1">
        <f>(Table2[[#This Row],[Close Price]]/Table2[[#This Row],[Current Month Low]])-1</f>
        <v>0.50298422042351421</v>
      </c>
      <c r="AH46" s="1">
        <f>(Table2[[#This Row],[Current Month High]]/Table2[[#This Row],[Close Price]])-1</f>
        <v>5.412609476146435E-2</v>
      </c>
      <c r="AI46">
        <v>5.4126094761464296</v>
      </c>
      <c r="AJ46">
        <v>113.830405955565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0.11</v>
      </c>
      <c r="AM46" t="s">
        <v>2950</v>
      </c>
      <c r="AN46">
        <v>31.66</v>
      </c>
      <c r="AO46" t="s">
        <v>2950</v>
      </c>
      <c r="AP46">
        <v>0.193109605196888</v>
      </c>
      <c r="AQ46">
        <f>(Table2[[#This Row],[Sharpe Ratio]]-AVERAGE(Table2[Sharpe Ratio]))/_xlfn.STDEV.P(Table2[Sharpe Ratio])</f>
        <v>1.4808019369120566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8.0751771946385738</v>
      </c>
    </row>
    <row r="47" spans="1:44" x14ac:dyDescent="0.3">
      <c r="A47" t="s">
        <v>1312</v>
      </c>
      <c r="B47" t="s">
        <v>1313</v>
      </c>
      <c r="C47" t="s">
        <v>2911</v>
      </c>
      <c r="D47" t="s">
        <v>46</v>
      </c>
      <c r="E47">
        <v>7456.5643844249998</v>
      </c>
      <c r="F47">
        <v>202.41</v>
      </c>
      <c r="G47">
        <v>47.781914786829297</v>
      </c>
      <c r="H47">
        <f>(Table2[[#This Row],[1Y Return vs Nifty]]-AVERAGE(Table2[1Y Return vs Nifty]))/_xlfn.STDEV.P(Table2[1Y Return vs Nifty])</f>
        <v>3.1705685574498772E-2</v>
      </c>
      <c r="I47">
        <v>-1.3382026975935799</v>
      </c>
      <c r="J47">
        <f>(Table2[[#This Row],[1M Return vs Nifty]]-AVERAGE(Table2[1M Return vs Nifty]))/_xlfn.STDEV.P(Table2[1M Return vs Nifty])</f>
        <v>-0.46248834328218463</v>
      </c>
      <c r="K47">
        <v>-12.757144416646099</v>
      </c>
      <c r="L47">
        <f>(Table2[[#This Row],[6M Return vs Nifty]]-AVERAGE(Table2[6M Return vs Nifty]))/_xlfn.STDEV.P(Table2[6M Return vs Nifty])</f>
        <v>-0.77396286921049562</v>
      </c>
      <c r="M47">
        <v>1.2768574659796601</v>
      </c>
      <c r="N47">
        <f>(Table2[[#This Row],[1W Return vs Nifty]]-AVERAGE(Table2[1W Return vs Nifty]))/_xlfn.STDEV.P(Table2[1W Return vs Nifty])</f>
        <v>0.26944287793012422</v>
      </c>
      <c r="O47">
        <v>199.05</v>
      </c>
      <c r="P47">
        <v>200.63919176789199</v>
      </c>
      <c r="Q47">
        <v>187.08073062485499</v>
      </c>
      <c r="R47">
        <v>49.3546861974515</v>
      </c>
      <c r="S47" s="1">
        <f>(Table2[[#This Row],[Close Price]]-Table2[[#This Row],[20D EMA]])/Table2[[#This Row],[20D EMA]]</f>
        <v>1.6880180859080558E-2</v>
      </c>
      <c r="T47" s="1">
        <f>(Table2[[#This Row],[Close Price]]-Table2[[#This Row],[50D EMA]])/Table2[[#This Row],[50D EMA]]</f>
        <v>8.8258341578476684E-3</v>
      </c>
      <c r="U47" s="1">
        <f>(Table2[[#This Row],[Close Price]]-Table2[[#This Row],[200D EMA]])/Table2[[#This Row],[200D EMA]]</f>
        <v>8.1939328138952661E-2</v>
      </c>
      <c r="V47">
        <v>1.2219796877767299</v>
      </c>
      <c r="W47">
        <v>201.4</v>
      </c>
      <c r="X47">
        <v>208.5</v>
      </c>
      <c r="Y47">
        <v>200.24</v>
      </c>
      <c r="Z47">
        <v>210.4</v>
      </c>
      <c r="AA47">
        <v>170.5</v>
      </c>
      <c r="AB47">
        <v>210.4</v>
      </c>
      <c r="AC47" s="1">
        <f>(Table2[[#This Row],[Close Price]]/Table2[[#This Row],[Day Low]])-1</f>
        <v>5.0148957298907781E-3</v>
      </c>
      <c r="AD47" s="1">
        <f>(Table2[[#This Row],[Day High]]/Table2[[#This Row],[Close Price]])-1</f>
        <v>3.008744627241744E-2</v>
      </c>
      <c r="AE47" s="1">
        <f>(Table2[[#This Row],[Close Price]]/Table2[[#This Row],[Current Week Low]])-1</f>
        <v>1.0836995605273625E-2</v>
      </c>
      <c r="AF47" s="1">
        <f>(Table2[[#This Row],[Current Week High]]/Table2[[#This Row],[Close Price]])-1</f>
        <v>3.9474334272022071E-2</v>
      </c>
      <c r="AG47" s="1">
        <f>(Table2[[#This Row],[Close Price]]/Table2[[#This Row],[Current Month Low]])-1</f>
        <v>0.18715542521994122</v>
      </c>
      <c r="AH47" s="1">
        <f>(Table2[[#This Row],[Current Month High]]/Table2[[#This Row],[Close Price]])-1</f>
        <v>3.9474334272022071E-2</v>
      </c>
      <c r="AI47">
        <v>23.165851489550899</v>
      </c>
      <c r="AJ47">
        <v>87.156726768377197</v>
      </c>
      <c r="AK47" t="str">
        <f>IF(AND(Table2[[#This Row],[20D EMA]]&gt;Table2[[#This Row],[50D EMA]],Table2[[#This Row],[50D EMA]]&gt;Table2[[#This Row],[200D EMA]]),"Uptrend","Downtrend/NoTrend")</f>
        <v>Downtrend/NoTrend</v>
      </c>
      <c r="AL47">
        <v>-0.09</v>
      </c>
      <c r="AM47" t="s">
        <v>2949</v>
      </c>
      <c r="AN47">
        <v>6.28</v>
      </c>
      <c r="AO47" t="s">
        <v>2950</v>
      </c>
      <c r="AP47">
        <v>0.19292864184695499</v>
      </c>
      <c r="AQ47">
        <f>(Table2[[#This Row],[Sharpe Ratio]]-AVERAGE(Table2[Sharpe Ratio]))/_xlfn.STDEV.P(Table2[Sharpe Ratio])</f>
        <v>1.4788045445727511</v>
      </c>
      <c r="AR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8" spans="1:44" x14ac:dyDescent="0.3">
      <c r="A48" t="s">
        <v>957</v>
      </c>
      <c r="B48" t="s">
        <v>958</v>
      </c>
      <c r="C48" t="s">
        <v>2921</v>
      </c>
      <c r="D48" t="s">
        <v>137</v>
      </c>
      <c r="E48">
        <v>13007.233697885</v>
      </c>
      <c r="F48">
        <v>442.05</v>
      </c>
      <c r="G48">
        <v>138.09062885395099</v>
      </c>
      <c r="H48">
        <f>(Table2[[#This Row],[1Y Return vs Nifty]]-AVERAGE(Table2[1Y Return vs Nifty]))/_xlfn.STDEV.P(Table2[1Y Return vs Nifty])</f>
        <v>1.1074850503441687</v>
      </c>
      <c r="I48">
        <v>13.3465070110726</v>
      </c>
      <c r="J48">
        <f>(Table2[[#This Row],[1M Return vs Nifty]]-AVERAGE(Table2[1M Return vs Nifty]))/_xlfn.STDEV.P(Table2[1M Return vs Nifty])</f>
        <v>0.97200165024427598</v>
      </c>
      <c r="K48">
        <v>36.708176524351103</v>
      </c>
      <c r="L48">
        <f>(Table2[[#This Row],[6M Return vs Nifty]]-AVERAGE(Table2[6M Return vs Nifty]))/_xlfn.STDEV.P(Table2[6M Return vs Nifty])</f>
        <v>0.74175166675725823</v>
      </c>
      <c r="M48">
        <v>3.5291276075890199</v>
      </c>
      <c r="N48">
        <f>(Table2[[#This Row],[1W Return vs Nifty]]-AVERAGE(Table2[1W Return vs Nifty]))/_xlfn.STDEV.P(Table2[1W Return vs Nifty])</f>
        <v>0.71572251486298366</v>
      </c>
      <c r="O48">
        <v>414.35</v>
      </c>
      <c r="P48">
        <v>386.485807551709</v>
      </c>
      <c r="Q48">
        <v>313.70705966034399</v>
      </c>
      <c r="R48">
        <v>56.632061443542497</v>
      </c>
      <c r="S48" s="1">
        <f>(Table2[[#This Row],[Close Price]]-Table2[[#This Row],[20D EMA]])/Table2[[#This Row],[20D EMA]]</f>
        <v>6.6851695426571711E-2</v>
      </c>
      <c r="T48" s="1">
        <f>(Table2[[#This Row],[Close Price]]-Table2[[#This Row],[50D EMA]])/Table2[[#This Row],[50D EMA]]</f>
        <v>0.14376774350467428</v>
      </c>
      <c r="U48" s="1">
        <f>(Table2[[#This Row],[Close Price]]-Table2[[#This Row],[200D EMA]])/Table2[[#This Row],[200D EMA]]</f>
        <v>0.40911715687436273</v>
      </c>
      <c r="V48">
        <v>0.90216037082957401</v>
      </c>
      <c r="W48">
        <v>440.4</v>
      </c>
      <c r="X48">
        <v>450</v>
      </c>
      <c r="Y48">
        <v>430.6</v>
      </c>
      <c r="Z48">
        <v>451</v>
      </c>
      <c r="AA48">
        <v>319.14999999999998</v>
      </c>
      <c r="AB48">
        <v>453</v>
      </c>
      <c r="AC48" s="1">
        <f>(Table2[[#This Row],[Close Price]]/Table2[[#This Row],[Day Low]])-1</f>
        <v>3.7465940054497437E-3</v>
      </c>
      <c r="AD48" s="1">
        <f>(Table2[[#This Row],[Day High]]/Table2[[#This Row],[Close Price]])-1</f>
        <v>1.7984390906006009E-2</v>
      </c>
      <c r="AE48" s="1">
        <f>(Table2[[#This Row],[Close Price]]/Table2[[#This Row],[Current Week Low]])-1</f>
        <v>2.659080352995824E-2</v>
      </c>
      <c r="AF48" s="1">
        <f>(Table2[[#This Row],[Current Week High]]/Table2[[#This Row],[Close Price]])-1</f>
        <v>2.0246578441352803E-2</v>
      </c>
      <c r="AG48" s="1">
        <f>(Table2[[#This Row],[Close Price]]/Table2[[#This Row],[Current Month Low]])-1</f>
        <v>0.38508538304872331</v>
      </c>
      <c r="AH48" s="1">
        <f>(Table2[[#This Row],[Current Month High]]/Table2[[#This Row],[Close Price]])-1</f>
        <v>2.4770953512046168E-2</v>
      </c>
      <c r="AI48">
        <v>2.4770953512046101</v>
      </c>
      <c r="AJ48">
        <v>170.03665241294999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0.11</v>
      </c>
      <c r="AM48" t="s">
        <v>2950</v>
      </c>
      <c r="AN48">
        <v>16.899999999999999</v>
      </c>
      <c r="AO48" t="s">
        <v>2950</v>
      </c>
      <c r="AP48">
        <v>0.19182012234187401</v>
      </c>
      <c r="AQ48">
        <f>(Table2[[#This Row],[Sharpe Ratio]]-AVERAGE(Table2[Sharpe Ratio]))/_xlfn.STDEV.P(Table2[Sharpe Ratio])</f>
        <v>1.4665692031721891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5.0035300853808753</v>
      </c>
    </row>
    <row r="49" spans="1:44" x14ac:dyDescent="0.3">
      <c r="A49" t="s">
        <v>607</v>
      </c>
      <c r="B49" t="s">
        <v>608</v>
      </c>
      <c r="C49" t="s">
        <v>2921</v>
      </c>
      <c r="D49" t="s">
        <v>137</v>
      </c>
      <c r="E49">
        <v>29227.185003089999</v>
      </c>
      <c r="F49">
        <v>1390.7</v>
      </c>
      <c r="G49">
        <v>113.602483907654</v>
      </c>
      <c r="H49">
        <f>(Table2[[#This Row],[1Y Return vs Nifty]]-AVERAGE(Table2[1Y Return vs Nifty]))/_xlfn.STDEV.P(Table2[1Y Return vs Nifty])</f>
        <v>0.81577631230217873</v>
      </c>
      <c r="I49">
        <v>7.84620287806516</v>
      </c>
      <c r="J49">
        <f>(Table2[[#This Row],[1M Return vs Nifty]]-AVERAGE(Table2[1M Return vs Nifty]))/_xlfn.STDEV.P(Table2[1M Return vs Nifty])</f>
        <v>0.43469915011415444</v>
      </c>
      <c r="K49">
        <v>50.693459958736398</v>
      </c>
      <c r="L49">
        <f>(Table2[[#This Row],[6M Return vs Nifty]]-AVERAGE(Table2[6M Return vs Nifty]))/_xlfn.STDEV.P(Table2[6M Return vs Nifty])</f>
        <v>1.1702882048383854</v>
      </c>
      <c r="M49">
        <v>3.1095462988660101</v>
      </c>
      <c r="N49">
        <f>(Table2[[#This Row],[1W Return vs Nifty]]-AVERAGE(Table2[1W Return vs Nifty]))/_xlfn.STDEV.P(Table2[1W Return vs Nifty])</f>
        <v>0.63258391143288228</v>
      </c>
      <c r="O49">
        <v>1321.42</v>
      </c>
      <c r="P49">
        <v>1210.9660023533199</v>
      </c>
      <c r="Q49">
        <v>955.46657446131803</v>
      </c>
      <c r="R49">
        <v>80.221943134901693</v>
      </c>
      <c r="S49" s="1">
        <f>(Table2[[#This Row],[Close Price]]-Table2[[#This Row],[20D EMA]])/Table2[[#This Row],[20D EMA]]</f>
        <v>5.2428448184528742E-2</v>
      </c>
      <c r="T49" s="1">
        <f>(Table2[[#This Row],[Close Price]]-Table2[[#This Row],[50D EMA]])/Table2[[#This Row],[50D EMA]]</f>
        <v>0.14842200135874636</v>
      </c>
      <c r="U49" s="1">
        <f>(Table2[[#This Row],[Close Price]]-Table2[[#This Row],[200D EMA]])/Table2[[#This Row],[200D EMA]]</f>
        <v>0.45551925851939096</v>
      </c>
      <c r="V49">
        <v>0.98370513477411703</v>
      </c>
      <c r="W49">
        <v>1357.35</v>
      </c>
      <c r="X49">
        <v>1453.1</v>
      </c>
      <c r="Y49">
        <v>1329</v>
      </c>
      <c r="Z49">
        <v>1453.1</v>
      </c>
      <c r="AA49">
        <v>1161.3499999999999</v>
      </c>
      <c r="AB49">
        <v>1453.1</v>
      </c>
      <c r="AC49" s="1">
        <f>(Table2[[#This Row],[Close Price]]/Table2[[#This Row],[Day Low]])-1</f>
        <v>2.4569934062695697E-2</v>
      </c>
      <c r="AD49" s="1">
        <f>(Table2[[#This Row],[Day High]]/Table2[[#This Row],[Close Price]])-1</f>
        <v>4.4869490184799021E-2</v>
      </c>
      <c r="AE49" s="1">
        <f>(Table2[[#This Row],[Close Price]]/Table2[[#This Row],[Current Week Low]])-1</f>
        <v>4.6425884123401095E-2</v>
      </c>
      <c r="AF49" s="1">
        <f>(Table2[[#This Row],[Current Week High]]/Table2[[#This Row],[Close Price]])-1</f>
        <v>4.4869490184799021E-2</v>
      </c>
      <c r="AG49" s="1">
        <f>(Table2[[#This Row],[Close Price]]/Table2[[#This Row],[Current Month Low]])-1</f>
        <v>0.1974856847634221</v>
      </c>
      <c r="AH49" s="1">
        <f>(Table2[[#This Row],[Current Month High]]/Table2[[#This Row],[Close Price]])-1</f>
        <v>4.4869490184799021E-2</v>
      </c>
      <c r="AI49">
        <v>4.4869490184799004</v>
      </c>
      <c r="AJ49">
        <v>152.80858025813399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0.22</v>
      </c>
      <c r="AM49" t="s">
        <v>2950</v>
      </c>
      <c r="AN49">
        <v>5.55</v>
      </c>
      <c r="AO49" t="s">
        <v>2950</v>
      </c>
      <c r="AP49">
        <v>0.19167089734812701</v>
      </c>
      <c r="AQ49">
        <f>(Table2[[#This Row],[Sharpe Ratio]]-AVERAGE(Table2[Sharpe Ratio]))/_xlfn.STDEV.P(Table2[Sharpe Ratio])</f>
        <v>1.4649221245816701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4.5182697032692714</v>
      </c>
    </row>
    <row r="50" spans="1:44" x14ac:dyDescent="0.3">
      <c r="A50" t="s">
        <v>1588</v>
      </c>
      <c r="B50" t="s">
        <v>1589</v>
      </c>
      <c r="C50" t="s">
        <v>2916</v>
      </c>
      <c r="D50" t="s">
        <v>691</v>
      </c>
      <c r="E50">
        <v>4957.7746399999996</v>
      </c>
      <c r="F50">
        <v>1098.95</v>
      </c>
      <c r="G50">
        <v>108.10895584665801</v>
      </c>
      <c r="H50">
        <f>(Table2[[#This Row],[1Y Return vs Nifty]]-AVERAGE(Table2[1Y Return vs Nifty]))/_xlfn.STDEV.P(Table2[1Y Return vs Nifty])</f>
        <v>0.7503360700304289</v>
      </c>
      <c r="I50">
        <v>-7.3853314893365196</v>
      </c>
      <c r="J50">
        <f>(Table2[[#This Row],[1M Return vs Nifty]]-AVERAGE(Table2[1M Return vs Nifty]))/_xlfn.STDEV.P(Table2[1M Return vs Nifty])</f>
        <v>-1.0532079362069069</v>
      </c>
      <c r="K50">
        <v>21.991278903508501</v>
      </c>
      <c r="L50">
        <f>(Table2[[#This Row],[6M Return vs Nifty]]-AVERAGE(Table2[6M Return vs Nifty]))/_xlfn.STDEV.P(Table2[6M Return vs Nifty])</f>
        <v>0.29079703381617267</v>
      </c>
      <c r="M50">
        <v>-2.5598276856152999</v>
      </c>
      <c r="N50">
        <f>(Table2[[#This Row],[1W Return vs Nifty]]-AVERAGE(Table2[1W Return vs Nifty]))/_xlfn.STDEV.P(Table2[1W Return vs Nifty])</f>
        <v>-0.49078318236653878</v>
      </c>
      <c r="O50">
        <v>1117.01</v>
      </c>
      <c r="P50">
        <v>1154.69575466177</v>
      </c>
      <c r="Q50">
        <v>978.88442868587504</v>
      </c>
      <c r="R50">
        <v>38.263168339209201</v>
      </c>
      <c r="S50" s="1">
        <f>(Table2[[#This Row],[Close Price]]-Table2[[#This Row],[20D EMA]])/Table2[[#This Row],[20D EMA]]</f>
        <v>-1.6168163221457234E-2</v>
      </c>
      <c r="T50" s="1">
        <f>(Table2[[#This Row],[Close Price]]-Table2[[#This Row],[50D EMA]])/Table2[[#This Row],[50D EMA]]</f>
        <v>-4.8277439695012005E-2</v>
      </c>
      <c r="U50" s="1">
        <f>(Table2[[#This Row],[Close Price]]-Table2[[#This Row],[200D EMA]])/Table2[[#This Row],[200D EMA]]</f>
        <v>0.12265551253615269</v>
      </c>
      <c r="V50">
        <v>1.20943280566369</v>
      </c>
      <c r="W50">
        <v>1096.0999999999999</v>
      </c>
      <c r="X50">
        <v>1128.55</v>
      </c>
      <c r="Y50">
        <v>1061.05</v>
      </c>
      <c r="Z50">
        <v>1128.55</v>
      </c>
      <c r="AA50">
        <v>967.05</v>
      </c>
      <c r="AB50">
        <v>1188.8</v>
      </c>
      <c r="AC50" s="1">
        <f>(Table2[[#This Row],[Close Price]]/Table2[[#This Row],[Day Low]])-1</f>
        <v>2.6001277255724986E-3</v>
      </c>
      <c r="AD50" s="1">
        <f>(Table2[[#This Row],[Day High]]/Table2[[#This Row],[Close Price]])-1</f>
        <v>2.6934801401337527E-2</v>
      </c>
      <c r="AE50" s="1">
        <f>(Table2[[#This Row],[Close Price]]/Table2[[#This Row],[Current Week Low]])-1</f>
        <v>3.5719334621365784E-2</v>
      </c>
      <c r="AF50" s="1">
        <f>(Table2[[#This Row],[Current Week High]]/Table2[[#This Row],[Close Price]])-1</f>
        <v>2.6934801401337527E-2</v>
      </c>
      <c r="AG50" s="1">
        <f>(Table2[[#This Row],[Close Price]]/Table2[[#This Row],[Current Month Low]])-1</f>
        <v>0.13639418851145235</v>
      </c>
      <c r="AH50" s="1">
        <f>(Table2[[#This Row],[Current Month High]]/Table2[[#This Row],[Close Price]])-1</f>
        <v>8.1759861686154789E-2</v>
      </c>
      <c r="AI50">
        <v>36.034396469357098</v>
      </c>
      <c r="AJ50">
        <v>147.42767083192601</v>
      </c>
      <c r="AK50" t="str">
        <f>IF(AND(Table2[[#This Row],[20D EMA]]&gt;Table2[[#This Row],[50D EMA]],Table2[[#This Row],[50D EMA]]&gt;Table2[[#This Row],[200D EMA]]),"Uptrend","Downtrend/NoTrend")</f>
        <v>Downtrend/NoTrend</v>
      </c>
      <c r="AL50">
        <v>-0.24</v>
      </c>
      <c r="AM50" t="s">
        <v>2949</v>
      </c>
      <c r="AN50">
        <v>-3.96</v>
      </c>
      <c r="AO50" t="s">
        <v>2949</v>
      </c>
      <c r="AP50">
        <v>0.19164494421707401</v>
      </c>
      <c r="AQ50">
        <f>(Table2[[#This Row],[Sharpe Ratio]]-AVERAGE(Table2[Sharpe Ratio]))/_xlfn.STDEV.P(Table2[Sharpe Ratio])</f>
        <v>1.4646356655546604</v>
      </c>
      <c r="AR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1" spans="1:44" x14ac:dyDescent="0.3">
      <c r="A51" t="s">
        <v>302</v>
      </c>
      <c r="B51" t="s">
        <v>303</v>
      </c>
      <c r="C51" t="s">
        <v>2922</v>
      </c>
      <c r="D51" t="s">
        <v>268</v>
      </c>
      <c r="E51">
        <v>77705.014101990004</v>
      </c>
      <c r="F51">
        <v>8267.4500000000007</v>
      </c>
      <c r="G51">
        <v>61.465902712446002</v>
      </c>
      <c r="H51">
        <f>(Table2[[#This Row],[1Y Return vs Nifty]]-AVERAGE(Table2[1Y Return vs Nifty]))/_xlfn.STDEV.P(Table2[1Y Return vs Nifty])</f>
        <v>0.19471267764831424</v>
      </c>
      <c r="I51">
        <v>-12.868578012835799</v>
      </c>
      <c r="J51">
        <f>(Table2[[#This Row],[1M Return vs Nifty]]-AVERAGE(Table2[1M Return vs Nifty]))/_xlfn.STDEV.P(Table2[1M Return vs Nifty])</f>
        <v>-1.5888441473440296</v>
      </c>
      <c r="K51">
        <v>34.217348883390201</v>
      </c>
      <c r="L51">
        <f>(Table2[[#This Row],[6M Return vs Nifty]]-AVERAGE(Table2[6M Return vs Nifty]))/_xlfn.STDEV.P(Table2[6M Return vs Nifty])</f>
        <v>0.66542781824734909</v>
      </c>
      <c r="M51">
        <v>-11.193691043467499</v>
      </c>
      <c r="N51">
        <f>(Table2[[#This Row],[1W Return vs Nifty]]-AVERAGE(Table2[1W Return vs Nifty]))/_xlfn.STDEV.P(Table2[1W Return vs Nifty])</f>
        <v>-2.2015537216043195</v>
      </c>
      <c r="O51">
        <v>8686.4599999999991</v>
      </c>
      <c r="P51">
        <v>8286.3013435363391</v>
      </c>
      <c r="Q51">
        <v>6716.3897735864002</v>
      </c>
      <c r="R51">
        <v>60.176357447993603</v>
      </c>
      <c r="S51" s="1">
        <f>(Table2[[#This Row],[Close Price]]-Table2[[#This Row],[20D EMA]])/Table2[[#This Row],[20D EMA]]</f>
        <v>-4.8237141482260722E-2</v>
      </c>
      <c r="T51" s="1">
        <f>(Table2[[#This Row],[Close Price]]-Table2[[#This Row],[50D EMA]])/Table2[[#This Row],[50D EMA]]</f>
        <v>-2.2750009630102611E-3</v>
      </c>
      <c r="U51" s="1">
        <f>(Table2[[#This Row],[Close Price]]-Table2[[#This Row],[200D EMA]])/Table2[[#This Row],[200D EMA]]</f>
        <v>0.23093660116532658</v>
      </c>
      <c r="V51">
        <v>1.51744033678665</v>
      </c>
      <c r="W51">
        <v>8201</v>
      </c>
      <c r="X51">
        <v>8633.85</v>
      </c>
      <c r="Y51">
        <v>8150</v>
      </c>
      <c r="Z51">
        <v>8633.85</v>
      </c>
      <c r="AA51">
        <v>7700.1</v>
      </c>
      <c r="AB51">
        <v>9750</v>
      </c>
      <c r="AC51" s="1">
        <f>(Table2[[#This Row],[Close Price]]/Table2[[#This Row],[Day Low]])-1</f>
        <v>8.1026704060480625E-3</v>
      </c>
      <c r="AD51" s="1">
        <f>(Table2[[#This Row],[Day High]]/Table2[[#This Row],[Close Price]])-1</f>
        <v>4.4318381121143613E-2</v>
      </c>
      <c r="AE51" s="1">
        <f>(Table2[[#This Row],[Close Price]]/Table2[[#This Row],[Current Week Low]])-1</f>
        <v>1.4411042944785457E-2</v>
      </c>
      <c r="AF51" s="1">
        <f>(Table2[[#This Row],[Current Week High]]/Table2[[#This Row],[Close Price]])-1</f>
        <v>4.4318381121143613E-2</v>
      </c>
      <c r="AG51" s="1">
        <f>(Table2[[#This Row],[Close Price]]/Table2[[#This Row],[Current Month Low]])-1</f>
        <v>7.368086128751572E-2</v>
      </c>
      <c r="AH51" s="1">
        <f>(Table2[[#This Row],[Current Month High]]/Table2[[#This Row],[Close Price]])-1</f>
        <v>0.17932373343654917</v>
      </c>
      <c r="AI51">
        <v>20.170669311577299</v>
      </c>
      <c r="AJ51">
        <v>93.164719626168207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0.13</v>
      </c>
      <c r="AM51" t="s">
        <v>2950</v>
      </c>
      <c r="AN51">
        <v>-4.8099999999999996</v>
      </c>
      <c r="AO51" t="s">
        <v>2949</v>
      </c>
      <c r="AP51">
        <v>0.19164168454217301</v>
      </c>
      <c r="AQ51">
        <f>(Table2[[#This Row],[Sharpe Ratio]]-AVERAGE(Table2[Sharpe Ratio]))/_xlfn.STDEV.P(Table2[Sharpe Ratio])</f>
        <v>1.4645996867242601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-1.4656576863284259</v>
      </c>
    </row>
    <row r="52" spans="1:44" x14ac:dyDescent="0.3">
      <c r="A52" t="s">
        <v>390</v>
      </c>
      <c r="B52" t="s">
        <v>391</v>
      </c>
      <c r="C52" t="s">
        <v>2914</v>
      </c>
      <c r="D52" t="s">
        <v>89</v>
      </c>
      <c r="E52">
        <v>56923.083109874999</v>
      </c>
      <c r="F52">
        <v>129.34</v>
      </c>
      <c r="G52">
        <v>180.86604519925299</v>
      </c>
      <c r="H52">
        <f>(Table2[[#This Row],[1Y Return vs Nifty]]-AVERAGE(Table2[1Y Return vs Nifty]))/_xlfn.STDEV.P(Table2[1Y Return vs Nifty])</f>
        <v>1.6170362126993896</v>
      </c>
      <c r="I52">
        <v>-13.3185260690547</v>
      </c>
      <c r="J52">
        <f>(Table2[[#This Row],[1M Return vs Nifty]]-AVERAGE(Table2[1M Return vs Nifty]))/_xlfn.STDEV.P(Table2[1M Return vs Nifty])</f>
        <v>-1.6327977560334668</v>
      </c>
      <c r="K52">
        <v>30.168076073359899</v>
      </c>
      <c r="L52">
        <f>(Table2[[#This Row],[6M Return vs Nifty]]-AVERAGE(Table2[6M Return vs Nifty]))/_xlfn.STDEV.P(Table2[6M Return vs Nifty])</f>
        <v>0.54135015046909185</v>
      </c>
      <c r="M52">
        <v>-3.9814834145327</v>
      </c>
      <c r="N52">
        <f>(Table2[[#This Row],[1W Return vs Nifty]]-AVERAGE(Table2[1W Return vs Nifty]))/_xlfn.STDEV.P(Table2[1W Return vs Nifty])</f>
        <v>-0.77247941001862064</v>
      </c>
      <c r="O52">
        <v>133.09</v>
      </c>
      <c r="P52">
        <v>131.85114732045099</v>
      </c>
      <c r="Q52">
        <v>107.935197186778</v>
      </c>
      <c r="R52">
        <v>67.032019485442405</v>
      </c>
      <c r="S52" s="1">
        <f>(Table2[[#This Row],[Close Price]]-Table2[[#This Row],[20D EMA]])/Table2[[#This Row],[20D EMA]]</f>
        <v>-2.8176421970095424E-2</v>
      </c>
      <c r="T52" s="1">
        <f>(Table2[[#This Row],[Close Price]]-Table2[[#This Row],[50D EMA]])/Table2[[#This Row],[50D EMA]]</f>
        <v>-1.904532020755114E-2</v>
      </c>
      <c r="U52" s="1">
        <f>(Table2[[#This Row],[Close Price]]-Table2[[#This Row],[200D EMA]])/Table2[[#This Row],[200D EMA]]</f>
        <v>0.19831161077309897</v>
      </c>
      <c r="V52">
        <v>0.44255570078659301</v>
      </c>
      <c r="W52">
        <v>128.69</v>
      </c>
      <c r="X52">
        <v>132.5</v>
      </c>
      <c r="Y52">
        <v>128.69</v>
      </c>
      <c r="Z52">
        <v>132.6</v>
      </c>
      <c r="AA52">
        <v>114.55</v>
      </c>
      <c r="AB52">
        <v>153</v>
      </c>
      <c r="AC52" s="1">
        <f>(Table2[[#This Row],[Close Price]]/Table2[[#This Row],[Day Low]])-1</f>
        <v>5.0508975056338112E-3</v>
      </c>
      <c r="AD52" s="1">
        <f>(Table2[[#This Row],[Day High]]/Table2[[#This Row],[Close Price]])-1</f>
        <v>2.4431730323179135E-2</v>
      </c>
      <c r="AE52" s="1">
        <f>(Table2[[#This Row],[Close Price]]/Table2[[#This Row],[Current Week Low]])-1</f>
        <v>5.0508975056338112E-3</v>
      </c>
      <c r="AF52" s="1">
        <f>(Table2[[#This Row],[Current Week High]]/Table2[[#This Row],[Close Price]])-1</f>
        <v>2.5204886346064548E-2</v>
      </c>
      <c r="AG52" s="1">
        <f>(Table2[[#This Row],[Close Price]]/Table2[[#This Row],[Current Month Low]])-1</f>
        <v>0.12911392405063293</v>
      </c>
      <c r="AH52" s="1">
        <f>(Table2[[#This Row],[Current Month High]]/Table2[[#This Row],[Close Price]])-1</f>
        <v>0.18292871501468988</v>
      </c>
      <c r="AI52">
        <v>31.823101901963799</v>
      </c>
      <c r="AJ52">
        <v>229.52866242038201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-0.04</v>
      </c>
      <c r="AM52" t="s">
        <v>2949</v>
      </c>
      <c r="AN52">
        <v>-1.42</v>
      </c>
      <c r="AO52" t="s">
        <v>2949</v>
      </c>
      <c r="AP52">
        <v>0.19111296512852</v>
      </c>
      <c r="AQ52">
        <f>(Table2[[#This Row],[Sharpe Ratio]]-AVERAGE(Table2[Sharpe Ratio]))/_xlfn.STDEV.P(Table2[Sharpe Ratio])</f>
        <v>1.458763918836101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1.2118731159524949</v>
      </c>
    </row>
    <row r="53" spans="1:44" x14ac:dyDescent="0.3">
      <c r="A53" t="s">
        <v>832</v>
      </c>
      <c r="B53" t="s">
        <v>833</v>
      </c>
      <c r="C53" t="s">
        <v>2916</v>
      </c>
      <c r="D53" t="s">
        <v>363</v>
      </c>
      <c r="E53">
        <v>16721.155439999999</v>
      </c>
      <c r="F53">
        <v>1946.05</v>
      </c>
      <c r="G53">
        <v>202.612944212988</v>
      </c>
      <c r="H53">
        <f>(Table2[[#This Row],[1Y Return vs Nifty]]-AVERAGE(Table2[1Y Return vs Nifty]))/_xlfn.STDEV.P(Table2[1Y Return vs Nifty])</f>
        <v>1.876090562530103</v>
      </c>
      <c r="I53">
        <v>13.2414330173092</v>
      </c>
      <c r="J53">
        <f>(Table2[[#This Row],[1M Return vs Nifty]]-AVERAGE(Table2[1M Return vs Nifty]))/_xlfn.STDEV.P(Table2[1M Return vs Nifty])</f>
        <v>0.96173739608986752</v>
      </c>
      <c r="K53">
        <v>112.009783221182</v>
      </c>
      <c r="L53">
        <f>(Table2[[#This Row],[6M Return vs Nifty]]-AVERAGE(Table2[6M Return vs Nifty]))/_xlfn.STDEV.P(Table2[6M Return vs Nifty])</f>
        <v>3.0491407159106192</v>
      </c>
      <c r="M53">
        <v>5.7968985205300898</v>
      </c>
      <c r="N53">
        <f>(Table2[[#This Row],[1W Return vs Nifty]]-AVERAGE(Table2[1W Return vs Nifty]))/_xlfn.STDEV.P(Table2[1W Return vs Nifty])</f>
        <v>1.1650735766992304</v>
      </c>
      <c r="O53">
        <v>1538.16</v>
      </c>
      <c r="P53">
        <v>1295.5832646082699</v>
      </c>
      <c r="Q53">
        <v>954.74978754279596</v>
      </c>
      <c r="R53">
        <v>90.516236954107796</v>
      </c>
      <c r="S53" s="1">
        <f>(Table2[[#This Row],[Close Price]]-Table2[[#This Row],[20D EMA]])/Table2[[#This Row],[20D EMA]]</f>
        <v>0.26518047537317302</v>
      </c>
      <c r="T53" s="1">
        <f>(Table2[[#This Row],[Close Price]]-Table2[[#This Row],[50D EMA]])/Table2[[#This Row],[50D EMA]]</f>
        <v>0.50206478669543786</v>
      </c>
      <c r="U53" s="1">
        <f>(Table2[[#This Row],[Close Price]]-Table2[[#This Row],[200D EMA]])/Table2[[#This Row],[200D EMA]]</f>
        <v>1.0382827264182761</v>
      </c>
      <c r="V53">
        <v>2.3476501138961998</v>
      </c>
      <c r="W53">
        <v>1753.1</v>
      </c>
      <c r="X53">
        <v>2065</v>
      </c>
      <c r="Y53">
        <v>1720</v>
      </c>
      <c r="Z53">
        <v>2065</v>
      </c>
      <c r="AA53">
        <v>1148.0999999999999</v>
      </c>
      <c r="AB53">
        <v>2065</v>
      </c>
      <c r="AC53" s="1">
        <f>(Table2[[#This Row],[Close Price]]/Table2[[#This Row],[Day Low]])-1</f>
        <v>0.11006217557469622</v>
      </c>
      <c r="AD53" s="1">
        <f>(Table2[[#This Row],[Day High]]/Table2[[#This Row],[Close Price]])-1</f>
        <v>6.11238149071196E-2</v>
      </c>
      <c r="AE53" s="1">
        <f>(Table2[[#This Row],[Close Price]]/Table2[[#This Row],[Current Week Low]])-1</f>
        <v>0.13142441860465115</v>
      </c>
      <c r="AF53" s="1">
        <f>(Table2[[#This Row],[Current Week High]]/Table2[[#This Row],[Close Price]])-1</f>
        <v>6.11238149071196E-2</v>
      </c>
      <c r="AG53" s="1">
        <f>(Table2[[#This Row],[Close Price]]/Table2[[#This Row],[Current Month Low]])-1</f>
        <v>0.69501785558749241</v>
      </c>
      <c r="AH53" s="1">
        <f>(Table2[[#This Row],[Current Month High]]/Table2[[#This Row],[Close Price]])-1</f>
        <v>6.11238149071196E-2</v>
      </c>
      <c r="AI53">
        <v>6.11238149071196</v>
      </c>
      <c r="AJ53">
        <v>248.130590339892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1.0900000000000001</v>
      </c>
      <c r="AM53" t="s">
        <v>2950</v>
      </c>
      <c r="AN53">
        <v>49.91</v>
      </c>
      <c r="AO53" t="s">
        <v>2950</v>
      </c>
      <c r="AP53">
        <v>0.190095525044993</v>
      </c>
      <c r="AQ53">
        <f>(Table2[[#This Row],[Sharpe Ratio]]-AVERAGE(Table2[Sharpe Ratio]))/_xlfn.STDEV.P(Table2[Sharpe Ratio])</f>
        <v>1.4475338712640833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8.4995761224939042</v>
      </c>
    </row>
    <row r="54" spans="1:44" x14ac:dyDescent="0.3">
      <c r="A54" t="s">
        <v>1516</v>
      </c>
      <c r="B54" t="s">
        <v>1517</v>
      </c>
      <c r="C54" t="s">
        <v>2912</v>
      </c>
      <c r="D54" t="s">
        <v>255</v>
      </c>
      <c r="E54">
        <v>5514.5283770099904</v>
      </c>
      <c r="F54">
        <v>484.2</v>
      </c>
      <c r="G54">
        <v>81.126951711933799</v>
      </c>
      <c r="H54">
        <f>(Table2[[#This Row],[1Y Return vs Nifty]]-AVERAGE(Table2[1Y Return vs Nifty]))/_xlfn.STDEV.P(Table2[1Y Return vs Nifty])</f>
        <v>0.42891987483699257</v>
      </c>
      <c r="I54">
        <v>3.4224680344021001</v>
      </c>
      <c r="J54">
        <f>(Table2[[#This Row],[1M Return vs Nifty]]-AVERAGE(Table2[1M Return vs Nifty]))/_xlfn.STDEV.P(Table2[1M Return vs Nifty])</f>
        <v>2.5623565959260169E-3</v>
      </c>
      <c r="K54">
        <v>13.9255926826203</v>
      </c>
      <c r="L54">
        <f>(Table2[[#This Row],[6M Return vs Nifty]]-AVERAGE(Table2[6M Return vs Nifty]))/_xlfn.STDEV.P(Table2[6M Return vs Nifty])</f>
        <v>4.3648574754570339E-2</v>
      </c>
      <c r="M54">
        <v>5.2692441385146198</v>
      </c>
      <c r="N54">
        <f>(Table2[[#This Row],[1W Return vs Nifty]]-AVERAGE(Table2[1W Return vs Nifty]))/_xlfn.STDEV.P(Table2[1W Return vs Nifty])</f>
        <v>1.0605206628717474</v>
      </c>
      <c r="O54">
        <v>465.32</v>
      </c>
      <c r="P54">
        <v>443.60639332493901</v>
      </c>
      <c r="Q54">
        <v>381.49148496285898</v>
      </c>
      <c r="R54">
        <v>62.323166507733703</v>
      </c>
      <c r="S54" s="1">
        <f>(Table2[[#This Row],[Close Price]]-Table2[[#This Row],[20D EMA]])/Table2[[#This Row],[20D EMA]]</f>
        <v>4.0574228487922283E-2</v>
      </c>
      <c r="T54" s="1">
        <f>(Table2[[#This Row],[Close Price]]-Table2[[#This Row],[50D EMA]])/Table2[[#This Row],[50D EMA]]</f>
        <v>9.1508164187630206E-2</v>
      </c>
      <c r="U54" s="1">
        <f>(Table2[[#This Row],[Close Price]]-Table2[[#This Row],[200D EMA]])/Table2[[#This Row],[200D EMA]]</f>
        <v>0.26922885329181184</v>
      </c>
      <c r="V54">
        <v>1.37162151735098</v>
      </c>
      <c r="W54">
        <v>481.5</v>
      </c>
      <c r="X54">
        <v>492</v>
      </c>
      <c r="Y54">
        <v>481.5</v>
      </c>
      <c r="Z54">
        <v>499.65</v>
      </c>
      <c r="AA54">
        <v>385.25</v>
      </c>
      <c r="AB54">
        <v>515</v>
      </c>
      <c r="AC54" s="1">
        <f>(Table2[[#This Row],[Close Price]]/Table2[[#This Row],[Day Low]])-1</f>
        <v>5.6074766355140859E-3</v>
      </c>
      <c r="AD54" s="1">
        <f>(Table2[[#This Row],[Day High]]/Table2[[#This Row],[Close Price]])-1</f>
        <v>1.6109045848822889E-2</v>
      </c>
      <c r="AE54" s="1">
        <f>(Table2[[#This Row],[Close Price]]/Table2[[#This Row],[Current Week Low]])-1</f>
        <v>5.6074766355140859E-3</v>
      </c>
      <c r="AF54" s="1">
        <f>(Table2[[#This Row],[Current Week High]]/Table2[[#This Row],[Close Price]])-1</f>
        <v>3.1908302354398899E-2</v>
      </c>
      <c r="AG54" s="1">
        <f>(Table2[[#This Row],[Close Price]]/Table2[[#This Row],[Current Month Low]])-1</f>
        <v>0.25684620376378975</v>
      </c>
      <c r="AH54" s="1">
        <f>(Table2[[#This Row],[Current Month High]]/Table2[[#This Row],[Close Price]])-1</f>
        <v>6.3610078479966914E-2</v>
      </c>
      <c r="AI54">
        <v>6.3610078479966896</v>
      </c>
      <c r="AJ54">
        <v>129.478672985781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0.03</v>
      </c>
      <c r="AM54" t="s">
        <v>2950</v>
      </c>
      <c r="AN54">
        <v>13.94</v>
      </c>
      <c r="AO54" t="s">
        <v>2950</v>
      </c>
      <c r="AP54">
        <v>0.18891614766360601</v>
      </c>
      <c r="AQ54">
        <f>(Table2[[#This Row],[Sharpe Ratio]]-AVERAGE(Table2[Sharpe Ratio]))/_xlfn.STDEV.P(Table2[Sharpe Ratio])</f>
        <v>1.4345164323870681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2.9701679014463043</v>
      </c>
    </row>
    <row r="55" spans="1:44" x14ac:dyDescent="0.3">
      <c r="A55" t="s">
        <v>107</v>
      </c>
      <c r="B55" t="s">
        <v>108</v>
      </c>
      <c r="C55" t="s">
        <v>2916</v>
      </c>
      <c r="D55" t="s">
        <v>109</v>
      </c>
      <c r="E55">
        <v>259373.06532415</v>
      </c>
      <c r="F55">
        <v>7560</v>
      </c>
      <c r="G55">
        <v>77.273889691883099</v>
      </c>
      <c r="H55">
        <f>(Table2[[#This Row],[1Y Return vs Nifty]]-AVERAGE(Table2[1Y Return vs Nifty]))/_xlfn.STDEV.P(Table2[1Y Return vs Nifty])</f>
        <v>0.38302126300128986</v>
      </c>
      <c r="I55">
        <v>0.78632122082845302</v>
      </c>
      <c r="J55">
        <f>(Table2[[#This Row],[1M Return vs Nifty]]-AVERAGE(Table2[1M Return vs Nifty]))/_xlfn.STDEV.P(Table2[1M Return vs Nifty])</f>
        <v>-0.25495218067180042</v>
      </c>
      <c r="K55">
        <v>77.684771683268593</v>
      </c>
      <c r="L55">
        <f>(Table2[[#This Row],[6M Return vs Nifty]]-AVERAGE(Table2[6M Return vs Nifty]))/_xlfn.STDEV.P(Table2[6M Return vs Nifty])</f>
        <v>1.9973549810655034</v>
      </c>
      <c r="M55">
        <v>-3.5966916588217401</v>
      </c>
      <c r="N55">
        <f>(Table2[[#This Row],[1W Return vs Nifty]]-AVERAGE(Table2[1W Return vs Nifty]))/_xlfn.STDEV.P(Table2[1W Return vs Nifty])</f>
        <v>-0.69623423770961035</v>
      </c>
      <c r="O55">
        <v>7238.27</v>
      </c>
      <c r="P55">
        <v>6681.0230264336096</v>
      </c>
      <c r="Q55">
        <v>5141.0679710846398</v>
      </c>
      <c r="R55">
        <v>73.636501012976197</v>
      </c>
      <c r="S55" s="1">
        <f>(Table2[[#This Row],[Close Price]]-Table2[[#This Row],[20D EMA]])/Table2[[#This Row],[20D EMA]]</f>
        <v>4.4448466277162847E-2</v>
      </c>
      <c r="T55" s="1">
        <f>(Table2[[#This Row],[Close Price]]-Table2[[#This Row],[50D EMA]])/Table2[[#This Row],[50D EMA]]</f>
        <v>0.13156323067420952</v>
      </c>
      <c r="U55" s="1">
        <f>(Table2[[#This Row],[Close Price]]-Table2[[#This Row],[200D EMA]])/Table2[[#This Row],[200D EMA]]</f>
        <v>0.4705115829085264</v>
      </c>
      <c r="V55">
        <v>1.06456924300218</v>
      </c>
      <c r="W55">
        <v>7537.55</v>
      </c>
      <c r="X55">
        <v>7749</v>
      </c>
      <c r="Y55">
        <v>7351.7</v>
      </c>
      <c r="Z55">
        <v>7749</v>
      </c>
      <c r="AA55">
        <v>5819.2</v>
      </c>
      <c r="AB55">
        <v>7913.05</v>
      </c>
      <c r="AC55" s="1">
        <f>(Table2[[#This Row],[Close Price]]/Table2[[#This Row],[Day Low]])-1</f>
        <v>2.9784213703392126E-3</v>
      </c>
      <c r="AD55" s="1">
        <f>(Table2[[#This Row],[Day High]]/Table2[[#This Row],[Close Price]])-1</f>
        <v>2.4999999999999911E-2</v>
      </c>
      <c r="AE55" s="1">
        <f>(Table2[[#This Row],[Close Price]]/Table2[[#This Row],[Current Week Low]])-1</f>
        <v>2.8333582708761185E-2</v>
      </c>
      <c r="AF55" s="1">
        <f>(Table2[[#This Row],[Current Week High]]/Table2[[#This Row],[Close Price]])-1</f>
        <v>2.4999999999999911E-2</v>
      </c>
      <c r="AG55" s="1">
        <f>(Table2[[#This Row],[Close Price]]/Table2[[#This Row],[Current Month Low]])-1</f>
        <v>0.29914764916139669</v>
      </c>
      <c r="AH55" s="1">
        <f>(Table2[[#This Row],[Current Month High]]/Table2[[#This Row],[Close Price]])-1</f>
        <v>4.669973544973538E-2</v>
      </c>
      <c r="AI55">
        <v>4.66997354497353</v>
      </c>
      <c r="AJ55">
        <v>132.90203327171901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0.27</v>
      </c>
      <c r="AM55" t="s">
        <v>2950</v>
      </c>
      <c r="AN55">
        <v>11.28</v>
      </c>
      <c r="AO55" t="s">
        <v>2950</v>
      </c>
      <c r="AP55">
        <v>0.188650927811323</v>
      </c>
      <c r="AQ55">
        <f>(Table2[[#This Row],[Sharpe Ratio]]-AVERAGE(Table2[Sharpe Ratio]))/_xlfn.STDEV.P(Table2[Sharpe Ratio])</f>
        <v>1.4315890545430021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2.8607788802283847</v>
      </c>
    </row>
    <row r="56" spans="1:44" x14ac:dyDescent="0.3">
      <c r="A56" t="s">
        <v>896</v>
      </c>
      <c r="B56" t="s">
        <v>897</v>
      </c>
      <c r="C56" t="s">
        <v>621</v>
      </c>
      <c r="D56" t="s">
        <v>485</v>
      </c>
      <c r="E56">
        <v>14817.343354995</v>
      </c>
      <c r="F56">
        <v>2779.4</v>
      </c>
      <c r="G56">
        <v>35.356680027118003</v>
      </c>
      <c r="H56">
        <f>(Table2[[#This Row],[1Y Return vs Nifty]]-AVERAGE(Table2[1Y Return vs Nifty]))/_xlfn.STDEV.P(Table2[1Y Return vs Nifty])</f>
        <v>-0.11630673266214443</v>
      </c>
      <c r="I56">
        <v>13.949892216034501</v>
      </c>
      <c r="J56">
        <f>(Table2[[#This Row],[1M Return vs Nifty]]-AVERAGE(Table2[1M Return vs Nifty]))/_xlfn.STDEV.P(Table2[1M Return vs Nifty])</f>
        <v>1.0309439144041834</v>
      </c>
      <c r="K56">
        <v>50.784307712068397</v>
      </c>
      <c r="L56">
        <f>(Table2[[#This Row],[6M Return vs Nifty]]-AVERAGE(Table2[6M Return vs Nifty]))/_xlfn.STDEV.P(Table2[6M Return vs Nifty])</f>
        <v>1.1730719583381266</v>
      </c>
      <c r="M56">
        <v>3.71124452633169</v>
      </c>
      <c r="N56">
        <f>(Table2[[#This Row],[1W Return vs Nifty]]-AVERAGE(Table2[1W Return vs Nifty]))/_xlfn.STDEV.P(Table2[1W Return vs Nifty])</f>
        <v>0.7518083603724991</v>
      </c>
      <c r="O56">
        <v>2437.16</v>
      </c>
      <c r="P56">
        <v>2258.1314498422198</v>
      </c>
      <c r="Q56">
        <v>1937.47826772195</v>
      </c>
      <c r="R56">
        <v>57.6484974439906</v>
      </c>
      <c r="S56" s="1">
        <f>(Table2[[#This Row],[Close Price]]-Table2[[#This Row],[20D EMA]])/Table2[[#This Row],[20D EMA]]</f>
        <v>0.14042574143675435</v>
      </c>
      <c r="T56" s="1">
        <f>(Table2[[#This Row],[Close Price]]-Table2[[#This Row],[50D EMA]])/Table2[[#This Row],[50D EMA]]</f>
        <v>0.23084065818852237</v>
      </c>
      <c r="U56" s="1">
        <f>(Table2[[#This Row],[Close Price]]-Table2[[#This Row],[200D EMA]])/Table2[[#This Row],[200D EMA]]</f>
        <v>0.4345451230624463</v>
      </c>
      <c r="V56">
        <v>1.51027331017515</v>
      </c>
      <c r="W56">
        <v>2619.8000000000002</v>
      </c>
      <c r="X56">
        <v>2830</v>
      </c>
      <c r="Y56">
        <v>2501.1</v>
      </c>
      <c r="Z56">
        <v>2830</v>
      </c>
      <c r="AA56">
        <v>1889.85</v>
      </c>
      <c r="AB56">
        <v>2830</v>
      </c>
      <c r="AC56" s="1">
        <f>(Table2[[#This Row],[Close Price]]/Table2[[#This Row],[Day Low]])-1</f>
        <v>6.092068096801273E-2</v>
      </c>
      <c r="AD56" s="1">
        <f>(Table2[[#This Row],[Day High]]/Table2[[#This Row],[Close Price]])-1</f>
        <v>1.820536806505002E-2</v>
      </c>
      <c r="AE56" s="1">
        <f>(Table2[[#This Row],[Close Price]]/Table2[[#This Row],[Current Week Low]])-1</f>
        <v>0.11127104074207361</v>
      </c>
      <c r="AF56" s="1">
        <f>(Table2[[#This Row],[Current Week High]]/Table2[[#This Row],[Close Price]])-1</f>
        <v>1.820536806505002E-2</v>
      </c>
      <c r="AG56" s="1">
        <f>(Table2[[#This Row],[Close Price]]/Table2[[#This Row],[Current Month Low]])-1</f>
        <v>0.47069873270365381</v>
      </c>
      <c r="AH56" s="1">
        <f>(Table2[[#This Row],[Current Month High]]/Table2[[#This Row],[Close Price]])-1</f>
        <v>1.820536806505002E-2</v>
      </c>
      <c r="AI56">
        <v>1.820536806505</v>
      </c>
      <c r="AJ56">
        <v>86.837859639688105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0.32</v>
      </c>
      <c r="AM56" t="s">
        <v>2950</v>
      </c>
      <c r="AN56">
        <v>21.08</v>
      </c>
      <c r="AO56" t="s">
        <v>2950</v>
      </c>
      <c r="AP56">
        <v>0.18760517514667599</v>
      </c>
      <c r="AQ56">
        <f>(Table2[[#This Row],[Sharpe Ratio]]-AVERAGE(Table2[Sharpe Ratio]))/_xlfn.STDEV.P(Table2[Sharpe Ratio])</f>
        <v>1.4200465053917637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4.2595640058444282</v>
      </c>
    </row>
    <row r="57" spans="1:44" x14ac:dyDescent="0.3">
      <c r="A57" t="s">
        <v>58</v>
      </c>
      <c r="B57" t="s">
        <v>59</v>
      </c>
      <c r="C57" t="s">
        <v>2914</v>
      </c>
      <c r="D57" t="s">
        <v>60</v>
      </c>
      <c r="E57">
        <v>363576.49669432902</v>
      </c>
      <c r="F57">
        <v>360.85</v>
      </c>
      <c r="G57">
        <v>68.073209947251101</v>
      </c>
      <c r="H57">
        <f>(Table2[[#This Row],[1Y Return vs Nifty]]-AVERAGE(Table2[1Y Return vs Nifty]))/_xlfn.STDEV.P(Table2[1Y Return vs Nifty])</f>
        <v>0.27342052830615521</v>
      </c>
      <c r="I57">
        <v>-7.8682913484625399</v>
      </c>
      <c r="J57">
        <f>(Table2[[#This Row],[1M Return vs Nifty]]-AVERAGE(Table2[1M Return vs Nifty]))/_xlfn.STDEV.P(Table2[1M Return vs Nifty])</f>
        <v>-1.100386334618308</v>
      </c>
      <c r="K57">
        <v>5.4437034751129501</v>
      </c>
      <c r="L57">
        <f>(Table2[[#This Row],[6M Return vs Nifty]]-AVERAGE(Table2[6M Return vs Nifty]))/_xlfn.STDEV.P(Table2[6M Return vs Nifty])</f>
        <v>-0.21625316083958121</v>
      </c>
      <c r="M57">
        <v>-2.9173298879863498</v>
      </c>
      <c r="N57">
        <f>(Table2[[#This Row],[1W Return vs Nifty]]-AVERAGE(Table2[1W Return vs Nifty]))/_xlfn.STDEV.P(Table2[1W Return vs Nifty])</f>
        <v>-0.56162102287657911</v>
      </c>
      <c r="O57">
        <v>362.5</v>
      </c>
      <c r="P57">
        <v>358.020598234489</v>
      </c>
      <c r="Q57">
        <v>311.20756730178402</v>
      </c>
      <c r="R57">
        <v>70.385214188777198</v>
      </c>
      <c r="S57" s="1">
        <f>(Table2[[#This Row],[Close Price]]-Table2[[#This Row],[20D EMA]])/Table2[[#This Row],[20D EMA]]</f>
        <v>-4.5517241379309714E-3</v>
      </c>
      <c r="T57" s="1">
        <f>(Table2[[#This Row],[Close Price]]-Table2[[#This Row],[50D EMA]])/Table2[[#This Row],[50D EMA]]</f>
        <v>7.9029021778737954E-3</v>
      </c>
      <c r="U57" s="1">
        <f>(Table2[[#This Row],[Close Price]]-Table2[[#This Row],[200D EMA]])/Table2[[#This Row],[200D EMA]]</f>
        <v>0.15951550641465209</v>
      </c>
      <c r="V57">
        <v>0.67402618313484197</v>
      </c>
      <c r="W57">
        <v>357.75</v>
      </c>
      <c r="X57">
        <v>364.7</v>
      </c>
      <c r="Y57">
        <v>355.55</v>
      </c>
      <c r="Z57">
        <v>364.7</v>
      </c>
      <c r="AA57">
        <v>313.95</v>
      </c>
      <c r="AB57">
        <v>393.2</v>
      </c>
      <c r="AC57" s="1">
        <f>(Table2[[#This Row],[Close Price]]/Table2[[#This Row],[Day Low]])-1</f>
        <v>8.6652690426276546E-3</v>
      </c>
      <c r="AD57" s="1">
        <f>(Table2[[#This Row],[Day High]]/Table2[[#This Row],[Close Price]])-1</f>
        <v>1.0669253152279179E-2</v>
      </c>
      <c r="AE57" s="1">
        <f>(Table2[[#This Row],[Close Price]]/Table2[[#This Row],[Current Week Low]])-1</f>
        <v>1.4906482913795482E-2</v>
      </c>
      <c r="AF57" s="1">
        <f>(Table2[[#This Row],[Current Week High]]/Table2[[#This Row],[Close Price]])-1</f>
        <v>1.0669253152279179E-2</v>
      </c>
      <c r="AG57" s="1">
        <f>(Table2[[#This Row],[Close Price]]/Table2[[#This Row],[Current Month Low]])-1</f>
        <v>0.149386845039019</v>
      </c>
      <c r="AH57" s="1">
        <f>(Table2[[#This Row],[Current Month High]]/Table2[[#This Row],[Close Price]])-1</f>
        <v>8.964943882499643E-2</v>
      </c>
      <c r="AI57">
        <v>8.9649438824996395</v>
      </c>
      <c r="AJ57">
        <v>95.635673624288401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0.01</v>
      </c>
      <c r="AM57" t="s">
        <v>2950</v>
      </c>
      <c r="AN57">
        <v>3.17</v>
      </c>
      <c r="AO57" t="s">
        <v>2950</v>
      </c>
      <c r="AP57">
        <v>0.187220218648566</v>
      </c>
      <c r="AQ57">
        <f>(Table2[[#This Row],[Sharpe Ratio]]-AVERAGE(Table2[Sharpe Ratio]))/_xlfn.STDEV.P(Table2[Sharpe Ratio])</f>
        <v>1.4157975281232973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-0.18904246190501584</v>
      </c>
    </row>
    <row r="58" spans="1:44" x14ac:dyDescent="0.3">
      <c r="A58" t="s">
        <v>1534</v>
      </c>
      <c r="B58" t="s">
        <v>1535</v>
      </c>
      <c r="C58" t="s">
        <v>2916</v>
      </c>
      <c r="D58" t="s">
        <v>143</v>
      </c>
      <c r="E58">
        <v>5378.1501840000001</v>
      </c>
      <c r="F58">
        <v>142.91999999999999</v>
      </c>
      <c r="G58">
        <v>252.389269955468</v>
      </c>
      <c r="H58">
        <f>(Table2[[#This Row],[1Y Return vs Nifty]]-AVERAGE(Table2[1Y Return vs Nifty]))/_xlfn.STDEV.P(Table2[1Y Return vs Nifty])</f>
        <v>2.4690382602241887</v>
      </c>
      <c r="I58">
        <v>-21.710998203525101</v>
      </c>
      <c r="J58">
        <f>(Table2[[#This Row],[1M Return vs Nifty]]-AVERAGE(Table2[1M Return vs Nifty]))/_xlfn.STDEV.P(Table2[1M Return vs Nifty])</f>
        <v>-2.4526244694442658</v>
      </c>
      <c r="K58">
        <v>11.528721536360701</v>
      </c>
      <c r="L58">
        <f>(Table2[[#This Row],[6M Return vs Nifty]]-AVERAGE(Table2[6M Return vs Nifty]))/_xlfn.STDEV.P(Table2[6M Return vs Nifty])</f>
        <v>-2.9796262317462758E-2</v>
      </c>
      <c r="M58">
        <v>-5.3237471977378501</v>
      </c>
      <c r="N58">
        <f>(Table2[[#This Row],[1W Return vs Nifty]]-AVERAGE(Table2[1W Return vs Nifty]))/_xlfn.STDEV.P(Table2[1W Return vs Nifty])</f>
        <v>-1.0384443947557034</v>
      </c>
      <c r="O58">
        <v>144.91</v>
      </c>
      <c r="P58">
        <v>144.00386740374699</v>
      </c>
      <c r="Q58">
        <v>114.131679363377</v>
      </c>
      <c r="R58">
        <v>72.680907149207002</v>
      </c>
      <c r="S58" s="1">
        <f>(Table2[[#This Row],[Close Price]]-Table2[[#This Row],[20D EMA]])/Table2[[#This Row],[20D EMA]]</f>
        <v>-1.3732661652059962E-2</v>
      </c>
      <c r="T58" s="1">
        <f>(Table2[[#This Row],[Close Price]]-Table2[[#This Row],[50D EMA]])/Table2[[#This Row],[50D EMA]]</f>
        <v>-7.5266548273189276E-3</v>
      </c>
      <c r="U58" s="1">
        <f>(Table2[[#This Row],[Close Price]]-Table2[[#This Row],[200D EMA]])/Table2[[#This Row],[200D EMA]]</f>
        <v>0.25223777304604078</v>
      </c>
      <c r="V58">
        <v>0.92161693862176397</v>
      </c>
      <c r="W58">
        <v>139.01</v>
      </c>
      <c r="X58">
        <v>144.6</v>
      </c>
      <c r="Y58">
        <v>138.21</v>
      </c>
      <c r="Z58">
        <v>144.6</v>
      </c>
      <c r="AA58">
        <v>124.25</v>
      </c>
      <c r="AB58">
        <v>157.69999999999999</v>
      </c>
      <c r="AC58" s="1">
        <f>(Table2[[#This Row],[Close Price]]/Table2[[#This Row],[Day Low]])-1</f>
        <v>2.8127472843680223E-2</v>
      </c>
      <c r="AD58" s="1">
        <f>(Table2[[#This Row],[Day High]]/Table2[[#This Row],[Close Price]])-1</f>
        <v>1.1754827875734675E-2</v>
      </c>
      <c r="AE58" s="1">
        <f>(Table2[[#This Row],[Close Price]]/Table2[[#This Row],[Current Week Low]])-1</f>
        <v>3.4078576079878298E-2</v>
      </c>
      <c r="AF58" s="1">
        <f>(Table2[[#This Row],[Current Week High]]/Table2[[#This Row],[Close Price]])-1</f>
        <v>1.1754827875734675E-2</v>
      </c>
      <c r="AG58" s="1">
        <f>(Table2[[#This Row],[Close Price]]/Table2[[#This Row],[Current Month Low]])-1</f>
        <v>0.15026156941649882</v>
      </c>
      <c r="AH58" s="1">
        <f>(Table2[[#This Row],[Current Month High]]/Table2[[#This Row],[Close Price]])-1</f>
        <v>0.10341449762104671</v>
      </c>
      <c r="AI58">
        <v>23.8455079764903</v>
      </c>
      <c r="AJ58">
        <v>285.35894843275997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0.01</v>
      </c>
      <c r="AM58" t="s">
        <v>2950</v>
      </c>
      <c r="AN58">
        <v>-2.38</v>
      </c>
      <c r="AO58" t="s">
        <v>2949</v>
      </c>
      <c r="AP58">
        <v>0.18710718425878001</v>
      </c>
      <c r="AQ58">
        <f>(Table2[[#This Row],[Sharpe Ratio]]-AVERAGE(Table2[Sharpe Ratio]))/_xlfn.STDEV.P(Table2[Sharpe Ratio])</f>
        <v>1.4145499051967754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0.36272303890353208</v>
      </c>
    </row>
    <row r="59" spans="1:44" x14ac:dyDescent="0.3">
      <c r="A59" t="s">
        <v>225</v>
      </c>
      <c r="B59" t="s">
        <v>226</v>
      </c>
      <c r="C59" t="s">
        <v>2912</v>
      </c>
      <c r="D59" t="s">
        <v>114</v>
      </c>
      <c r="E59">
        <v>106348.25046890001</v>
      </c>
      <c r="F59">
        <v>2414.6999999999998</v>
      </c>
      <c r="G59">
        <v>61.986396451313198</v>
      </c>
      <c r="H59">
        <f>(Table2[[#This Row],[1Y Return vs Nifty]]-AVERAGE(Table2[1Y Return vs Nifty]))/_xlfn.STDEV.P(Table2[1Y Return vs Nifty])</f>
        <v>0.20091292564818025</v>
      </c>
      <c r="I59">
        <v>4.98435243941287</v>
      </c>
      <c r="J59">
        <f>(Table2[[#This Row],[1M Return vs Nifty]]-AVERAGE(Table2[1M Return vs Nifty]))/_xlfn.STDEV.P(Table2[1M Return vs Nifty])</f>
        <v>0.15513653711995393</v>
      </c>
      <c r="K59">
        <v>9.8549190871012993</v>
      </c>
      <c r="L59">
        <f>(Table2[[#This Row],[6M Return vs Nifty]]-AVERAGE(Table2[6M Return vs Nifty]))/_xlfn.STDEV.P(Table2[6M Return vs Nifty])</f>
        <v>-8.1084855101629147E-2</v>
      </c>
      <c r="M59">
        <v>-3.4944070241855001</v>
      </c>
      <c r="N59">
        <f>(Table2[[#This Row],[1W Return vs Nifty]]-AVERAGE(Table2[1W Return vs Nifty]))/_xlfn.STDEV.P(Table2[1W Return vs Nifty])</f>
        <v>-0.67596688666412075</v>
      </c>
      <c r="O59">
        <v>2370.31</v>
      </c>
      <c r="P59">
        <v>2247.1617511794798</v>
      </c>
      <c r="Q59">
        <v>1952.23228253708</v>
      </c>
      <c r="R59">
        <v>73.632201825367105</v>
      </c>
      <c r="S59" s="1">
        <f>(Table2[[#This Row],[Close Price]]-Table2[[#This Row],[20D EMA]])/Table2[[#This Row],[20D EMA]]</f>
        <v>1.872750821622483E-2</v>
      </c>
      <c r="T59" s="1">
        <f>(Table2[[#This Row],[Close Price]]-Table2[[#This Row],[50D EMA]])/Table2[[#This Row],[50D EMA]]</f>
        <v>7.4555491491693174E-2</v>
      </c>
      <c r="U59" s="1">
        <f>(Table2[[#This Row],[Close Price]]-Table2[[#This Row],[200D EMA]])/Table2[[#This Row],[200D EMA]]</f>
        <v>0.23689174776984351</v>
      </c>
      <c r="V59">
        <v>0.77064422224704798</v>
      </c>
      <c r="W59">
        <v>2406.85</v>
      </c>
      <c r="X59">
        <v>2483.5500000000002</v>
      </c>
      <c r="Y59">
        <v>2406.85</v>
      </c>
      <c r="Z59">
        <v>2483.5500000000002</v>
      </c>
      <c r="AA59">
        <v>2069</v>
      </c>
      <c r="AB59">
        <v>2519</v>
      </c>
      <c r="AC59" s="1">
        <f>(Table2[[#This Row],[Close Price]]/Table2[[#This Row],[Day Low]])-1</f>
        <v>3.2615243991107601E-3</v>
      </c>
      <c r="AD59" s="1">
        <f>(Table2[[#This Row],[Day High]]/Table2[[#This Row],[Close Price]])-1</f>
        <v>2.8512858740216362E-2</v>
      </c>
      <c r="AE59" s="1">
        <f>(Table2[[#This Row],[Close Price]]/Table2[[#This Row],[Current Week Low]])-1</f>
        <v>3.2615243991107601E-3</v>
      </c>
      <c r="AF59" s="1">
        <f>(Table2[[#This Row],[Current Week High]]/Table2[[#This Row],[Close Price]])-1</f>
        <v>2.8512858740216362E-2</v>
      </c>
      <c r="AG59" s="1">
        <f>(Table2[[#This Row],[Close Price]]/Table2[[#This Row],[Current Month Low]])-1</f>
        <v>0.16708554857419045</v>
      </c>
      <c r="AH59" s="1">
        <f>(Table2[[#This Row],[Current Month High]]/Table2[[#This Row],[Close Price]])-1</f>
        <v>4.3193771482999965E-2</v>
      </c>
      <c r="AI59">
        <v>4.3193771482999903</v>
      </c>
      <c r="AJ59">
        <v>87.331264546159801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-0.02</v>
      </c>
      <c r="AM59" t="s">
        <v>2949</v>
      </c>
      <c r="AN59">
        <v>0.69</v>
      </c>
      <c r="AO59" t="s">
        <v>2950</v>
      </c>
      <c r="AP59">
        <v>0.18668054791495001</v>
      </c>
      <c r="AQ59">
        <f>(Table2[[#This Row],[Sharpe Ratio]]-AVERAGE(Table2[Sharpe Ratio]))/_xlfn.STDEV.P(Table2[Sharpe Ratio])</f>
        <v>1.4098408844743422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1.0088386054767264</v>
      </c>
    </row>
    <row r="60" spans="1:44" x14ac:dyDescent="0.3">
      <c r="A60" t="s">
        <v>384</v>
      </c>
      <c r="B60" t="s">
        <v>385</v>
      </c>
      <c r="C60" t="s">
        <v>2921</v>
      </c>
      <c r="D60" t="s">
        <v>137</v>
      </c>
      <c r="E60">
        <v>57344.882177564999</v>
      </c>
      <c r="F60">
        <v>3704.9</v>
      </c>
      <c r="G60">
        <v>115.301626301174</v>
      </c>
      <c r="H60">
        <f>(Table2[[#This Row],[1Y Return vs Nifty]]-AVERAGE(Table2[1Y Return vs Nifty]))/_xlfn.STDEV.P(Table2[1Y Return vs Nifty])</f>
        <v>0.83601690972000453</v>
      </c>
      <c r="I60">
        <v>9.5978356172136596</v>
      </c>
      <c r="J60">
        <f>(Table2[[#This Row],[1M Return vs Nifty]]-AVERAGE(Table2[1M Return vs Nifty]))/_xlfn.STDEV.P(Table2[1M Return vs Nifty])</f>
        <v>0.60580907918268745</v>
      </c>
      <c r="K60">
        <v>49.633735165393702</v>
      </c>
      <c r="L60">
        <f>(Table2[[#This Row],[6M Return vs Nifty]]-AVERAGE(Table2[6M Return vs Nifty]))/_xlfn.STDEV.P(Table2[6M Return vs Nifty])</f>
        <v>1.1378161568896641</v>
      </c>
      <c r="M60">
        <v>0.16517376166521699</v>
      </c>
      <c r="N60">
        <f>(Table2[[#This Row],[1W Return vs Nifty]]-AVERAGE(Table2[1W Return vs Nifty]))/_xlfn.STDEV.P(Table2[1W Return vs Nifty])</f>
        <v>4.9166548381519598E-2</v>
      </c>
      <c r="O60">
        <v>3444.79</v>
      </c>
      <c r="P60">
        <v>3225.12427141017</v>
      </c>
      <c r="Q60">
        <v>2632.74165684328</v>
      </c>
      <c r="R60">
        <v>69.195748833387398</v>
      </c>
      <c r="S60" s="1">
        <f>(Table2[[#This Row],[Close Price]]-Table2[[#This Row],[20D EMA]])/Table2[[#This Row],[20D EMA]]</f>
        <v>7.5508231270991877E-2</v>
      </c>
      <c r="T60" s="1">
        <f>(Table2[[#This Row],[Close Price]]-Table2[[#This Row],[50D EMA]])/Table2[[#This Row],[50D EMA]]</f>
        <v>0.14876193542149943</v>
      </c>
      <c r="U60" s="1">
        <f>(Table2[[#This Row],[Close Price]]-Table2[[#This Row],[200D EMA]])/Table2[[#This Row],[200D EMA]]</f>
        <v>0.40724023960720229</v>
      </c>
      <c r="V60">
        <v>0.49376700399761803</v>
      </c>
      <c r="W60">
        <v>3598</v>
      </c>
      <c r="X60">
        <v>3747.9</v>
      </c>
      <c r="Y60">
        <v>3537.05</v>
      </c>
      <c r="Z60">
        <v>3747.9</v>
      </c>
      <c r="AA60">
        <v>2980</v>
      </c>
      <c r="AB60">
        <v>3945</v>
      </c>
      <c r="AC60" s="1">
        <f>(Table2[[#This Row],[Close Price]]/Table2[[#This Row],[Day Low]])-1</f>
        <v>2.9710950528071267E-2</v>
      </c>
      <c r="AD60" s="1">
        <f>(Table2[[#This Row],[Day High]]/Table2[[#This Row],[Close Price]])-1</f>
        <v>1.1606251180868554E-2</v>
      </c>
      <c r="AE60" s="1">
        <f>(Table2[[#This Row],[Close Price]]/Table2[[#This Row],[Current Week Low]])-1</f>
        <v>4.7454799903874578E-2</v>
      </c>
      <c r="AF60" s="1">
        <f>(Table2[[#This Row],[Current Week High]]/Table2[[#This Row],[Close Price]])-1</f>
        <v>1.1606251180868554E-2</v>
      </c>
      <c r="AG60" s="1">
        <f>(Table2[[#This Row],[Close Price]]/Table2[[#This Row],[Current Month Low]])-1</f>
        <v>0.24325503355704692</v>
      </c>
      <c r="AH60" s="1">
        <f>(Table2[[#This Row],[Current Month High]]/Table2[[#This Row],[Close Price]])-1</f>
        <v>6.4806067640152287E-2</v>
      </c>
      <c r="AI60">
        <v>6.4806067640152198</v>
      </c>
      <c r="AJ60">
        <v>144.38654353562001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7.0000000000000007E-2</v>
      </c>
      <c r="AM60" t="s">
        <v>2950</v>
      </c>
      <c r="AN60">
        <v>15.5</v>
      </c>
      <c r="AO60" t="s">
        <v>2950</v>
      </c>
      <c r="AP60">
        <v>0.18527905738525499</v>
      </c>
      <c r="AQ60">
        <f>(Table2[[#This Row],[Sharpe Ratio]]-AVERAGE(Table2[Sharpe Ratio]))/_xlfn.STDEV.P(Table2[Sharpe Ratio])</f>
        <v>1.3943718602290536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4.0231805544029289</v>
      </c>
    </row>
    <row r="61" spans="1:44" x14ac:dyDescent="0.3">
      <c r="A61" t="s">
        <v>1377</v>
      </c>
      <c r="B61" t="s">
        <v>1378</v>
      </c>
      <c r="C61" t="s">
        <v>2919</v>
      </c>
      <c r="D61" t="s">
        <v>134</v>
      </c>
      <c r="E61">
        <v>6789.2497964499998</v>
      </c>
      <c r="F61">
        <v>3272.8</v>
      </c>
      <c r="G61">
        <v>82.567422934935095</v>
      </c>
      <c r="H61">
        <f>(Table2[[#This Row],[1Y Return vs Nifty]]-AVERAGE(Table2[1Y Return vs Nifty]))/_xlfn.STDEV.P(Table2[1Y Return vs Nifty])</f>
        <v>0.44607911836356484</v>
      </c>
      <c r="I61">
        <v>21.994347254718399</v>
      </c>
      <c r="J61">
        <f>(Table2[[#This Row],[1M Return vs Nifty]]-AVERAGE(Table2[1M Return vs Nifty]))/_xlfn.STDEV.P(Table2[1M Return vs Nifty])</f>
        <v>1.8167742430456424</v>
      </c>
      <c r="K61">
        <v>22.4056391931917</v>
      </c>
      <c r="L61">
        <f>(Table2[[#This Row],[6M Return vs Nifty]]-AVERAGE(Table2[6M Return vs Nifty]))/_xlfn.STDEV.P(Table2[6M Return vs Nifty])</f>
        <v>0.30349384649731914</v>
      </c>
      <c r="M61">
        <v>9.5949803925903492</v>
      </c>
      <c r="N61">
        <f>(Table2[[#This Row],[1W Return vs Nifty]]-AVERAGE(Table2[1W Return vs Nifty]))/_xlfn.STDEV.P(Table2[1W Return vs Nifty])</f>
        <v>1.917650528988426</v>
      </c>
      <c r="O61">
        <v>2902.43</v>
      </c>
      <c r="P61">
        <v>2536.2534418820901</v>
      </c>
      <c r="Q61">
        <v>2088.0386486191201</v>
      </c>
      <c r="R61">
        <v>89.850005624850496</v>
      </c>
      <c r="S61" s="1">
        <f>(Table2[[#This Row],[Close Price]]-Table2[[#This Row],[20D EMA]])/Table2[[#This Row],[20D EMA]]</f>
        <v>0.12760686734908347</v>
      </c>
      <c r="T61" s="1">
        <f>(Table2[[#This Row],[Close Price]]-Table2[[#This Row],[50D EMA]])/Table2[[#This Row],[50D EMA]]</f>
        <v>0.29040731732682729</v>
      </c>
      <c r="U61" s="1">
        <f>(Table2[[#This Row],[Close Price]]-Table2[[#This Row],[200D EMA]])/Table2[[#This Row],[200D EMA]]</f>
        <v>0.56740393774051878</v>
      </c>
      <c r="V61">
        <v>1.1522716195465501</v>
      </c>
      <c r="W61">
        <v>3245.15</v>
      </c>
      <c r="X61">
        <v>3380</v>
      </c>
      <c r="Y61">
        <v>3181.7</v>
      </c>
      <c r="Z61">
        <v>3380</v>
      </c>
      <c r="AA61">
        <v>2311.1</v>
      </c>
      <c r="AB61">
        <v>3380</v>
      </c>
      <c r="AC61" s="1">
        <f>(Table2[[#This Row],[Close Price]]/Table2[[#This Row],[Day Low]])-1</f>
        <v>8.5204073771629751E-3</v>
      </c>
      <c r="AD61" s="1">
        <f>(Table2[[#This Row],[Day High]]/Table2[[#This Row],[Close Price]])-1</f>
        <v>3.2754827670496089E-2</v>
      </c>
      <c r="AE61" s="1">
        <f>(Table2[[#This Row],[Close Price]]/Table2[[#This Row],[Current Week Low]])-1</f>
        <v>2.86324920639911E-2</v>
      </c>
      <c r="AF61" s="1">
        <f>(Table2[[#This Row],[Current Week High]]/Table2[[#This Row],[Close Price]])-1</f>
        <v>3.2754827670496089E-2</v>
      </c>
      <c r="AG61" s="1">
        <f>(Table2[[#This Row],[Close Price]]/Table2[[#This Row],[Current Month Low]])-1</f>
        <v>0.41612219289515839</v>
      </c>
      <c r="AH61" s="1">
        <f>(Table2[[#This Row],[Current Month High]]/Table2[[#This Row],[Close Price]])-1</f>
        <v>3.2754827670496089E-2</v>
      </c>
      <c r="AI61">
        <v>3.2754827670496001</v>
      </c>
      <c r="AJ61">
        <v>125.531475037039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0.64</v>
      </c>
      <c r="AM61" t="s">
        <v>2950</v>
      </c>
      <c r="AN61">
        <v>28.49</v>
      </c>
      <c r="AO61" t="s">
        <v>2950</v>
      </c>
      <c r="AP61">
        <v>0.18492950517689399</v>
      </c>
      <c r="AQ61">
        <f>(Table2[[#This Row],[Sharpe Ratio]]-AVERAGE(Table2[Sharpe Ratio]))/_xlfn.STDEV.P(Table2[Sharpe Ratio])</f>
        <v>1.3905136596407792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5.8745113965357323</v>
      </c>
    </row>
    <row r="62" spans="1:44" x14ac:dyDescent="0.3">
      <c r="A62" t="s">
        <v>1369</v>
      </c>
      <c r="B62" t="s">
        <v>1370</v>
      </c>
      <c r="C62" t="s">
        <v>2911</v>
      </c>
      <c r="D62" t="s">
        <v>46</v>
      </c>
      <c r="E62">
        <v>6832.8511535999996</v>
      </c>
      <c r="F62">
        <v>495.7</v>
      </c>
      <c r="G62">
        <v>176.09409238142899</v>
      </c>
      <c r="H62">
        <f>(Table2[[#This Row],[1Y Return vs Nifty]]-AVERAGE(Table2[1Y Return vs Nifty]))/_xlfn.STDEV.P(Table2[1Y Return vs Nifty])</f>
        <v>1.5601915502091892</v>
      </c>
      <c r="I62">
        <v>22.253755790661799</v>
      </c>
      <c r="J62">
        <f>(Table2[[#This Row],[1M Return vs Nifty]]-AVERAGE(Table2[1M Return vs Nifty]))/_xlfn.STDEV.P(Table2[1M Return vs Nifty])</f>
        <v>1.8421148154116425</v>
      </c>
      <c r="K62">
        <v>65.641735039371696</v>
      </c>
      <c r="L62">
        <f>(Table2[[#This Row],[6M Return vs Nifty]]-AVERAGE(Table2[6M Return vs Nifty]))/_xlfn.STDEV.P(Table2[6M Return vs Nifty])</f>
        <v>1.6283326973504095</v>
      </c>
      <c r="M62">
        <v>4.1488511968950803</v>
      </c>
      <c r="N62">
        <f>(Table2[[#This Row],[1W Return vs Nifty]]-AVERAGE(Table2[1W Return vs Nifty]))/_xlfn.STDEV.P(Table2[1W Return vs Nifty])</f>
        <v>0.8385186276936647</v>
      </c>
      <c r="O62">
        <v>449.91</v>
      </c>
      <c r="P62">
        <v>410.488599633798</v>
      </c>
      <c r="Q62">
        <v>320.387142047162</v>
      </c>
      <c r="R62">
        <v>64.762488702468204</v>
      </c>
      <c r="S62" s="1">
        <f>(Table2[[#This Row],[Close Price]]-Table2[[#This Row],[20D EMA]])/Table2[[#This Row],[20D EMA]]</f>
        <v>0.10177591073770301</v>
      </c>
      <c r="T62" s="1">
        <f>(Table2[[#This Row],[Close Price]]-Table2[[#This Row],[50D EMA]])/Table2[[#This Row],[50D EMA]]</f>
        <v>0.20758530308081671</v>
      </c>
      <c r="U62" s="1">
        <f>(Table2[[#This Row],[Close Price]]-Table2[[#This Row],[200D EMA]])/Table2[[#This Row],[200D EMA]]</f>
        <v>0.54719067947811517</v>
      </c>
      <c r="V62">
        <v>1.31713561791672</v>
      </c>
      <c r="W62">
        <v>485.9</v>
      </c>
      <c r="X62">
        <v>500.85</v>
      </c>
      <c r="Y62">
        <v>470.9</v>
      </c>
      <c r="Z62">
        <v>500.85</v>
      </c>
      <c r="AA62">
        <v>352</v>
      </c>
      <c r="AB62">
        <v>500.85</v>
      </c>
      <c r="AC62" s="1">
        <f>(Table2[[#This Row],[Close Price]]/Table2[[#This Row],[Day Low]])-1</f>
        <v>2.0168759003910353E-2</v>
      </c>
      <c r="AD62" s="1">
        <f>(Table2[[#This Row],[Day High]]/Table2[[#This Row],[Close Price]])-1</f>
        <v>1.0389348396207421E-2</v>
      </c>
      <c r="AE62" s="1">
        <f>(Table2[[#This Row],[Close Price]]/Table2[[#This Row],[Current Week Low]])-1</f>
        <v>5.2665109365045648E-2</v>
      </c>
      <c r="AF62" s="1">
        <f>(Table2[[#This Row],[Current Week High]]/Table2[[#This Row],[Close Price]])-1</f>
        <v>1.0389348396207421E-2</v>
      </c>
      <c r="AG62" s="1">
        <f>(Table2[[#This Row],[Close Price]]/Table2[[#This Row],[Current Month Low]])-1</f>
        <v>0.40823863636363633</v>
      </c>
      <c r="AH62" s="1">
        <f>(Table2[[#This Row],[Current Month High]]/Table2[[#This Row],[Close Price]])-1</f>
        <v>1.0389348396207421E-2</v>
      </c>
      <c r="AI62">
        <v>1.0389348396207401</v>
      </c>
      <c r="AJ62">
        <v>209.8125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0.38</v>
      </c>
      <c r="AM62" t="s">
        <v>2950</v>
      </c>
      <c r="AN62">
        <v>17.239999999999998</v>
      </c>
      <c r="AO62" t="s">
        <v>2950</v>
      </c>
      <c r="AP62">
        <v>0.18092984095692599</v>
      </c>
      <c r="AQ62">
        <f>(Table2[[#This Row],[Sharpe Ratio]]-AVERAGE(Table2[Sharpe Ratio]))/_xlfn.STDEV.P(Table2[Sharpe Ratio])</f>
        <v>1.3463671588398336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7.2155248495047397</v>
      </c>
    </row>
    <row r="63" spans="1:44" x14ac:dyDescent="0.3">
      <c r="A63" t="s">
        <v>1291</v>
      </c>
      <c r="B63" t="s">
        <v>1292</v>
      </c>
      <c r="C63" t="s">
        <v>2916</v>
      </c>
      <c r="D63" t="s">
        <v>940</v>
      </c>
      <c r="E63">
        <v>7595.6006399999997</v>
      </c>
      <c r="F63">
        <v>955.25</v>
      </c>
      <c r="G63">
        <v>135.164865345019</v>
      </c>
      <c r="H63">
        <f>(Table2[[#This Row],[1Y Return vs Nifty]]-AVERAGE(Table2[1Y Return vs Nifty]))/_xlfn.STDEV.P(Table2[1Y Return vs Nifty])</f>
        <v>1.0726326438890641</v>
      </c>
      <c r="I63">
        <v>10.248590660237999</v>
      </c>
      <c r="J63">
        <f>(Table2[[#This Row],[1M Return vs Nifty]]-AVERAGE(Table2[1M Return vs Nifty]))/_xlfn.STDEV.P(Table2[1M Return vs Nifty])</f>
        <v>0.6693787115401042</v>
      </c>
      <c r="K63">
        <v>44.4809320641642</v>
      </c>
      <c r="L63">
        <f>(Table2[[#This Row],[6M Return vs Nifty]]-AVERAGE(Table2[6M Return vs Nifty]))/_xlfn.STDEV.P(Table2[6M Return vs Nifty])</f>
        <v>0.97992415471647798</v>
      </c>
      <c r="M63">
        <v>-2.1413286481051998</v>
      </c>
      <c r="N63">
        <f>(Table2[[#This Row],[1W Return vs Nifty]]-AVERAGE(Table2[1W Return vs Nifty]))/_xlfn.STDEV.P(Table2[1W Return vs Nifty])</f>
        <v>-0.4078590272812595</v>
      </c>
      <c r="O63">
        <v>895.63</v>
      </c>
      <c r="P63">
        <v>805.42745694833798</v>
      </c>
      <c r="Q63">
        <v>627.68091957480601</v>
      </c>
      <c r="R63">
        <v>81.005515269666802</v>
      </c>
      <c r="S63" s="1">
        <f>(Table2[[#This Row],[Close Price]]-Table2[[#This Row],[20D EMA]])/Table2[[#This Row],[20D EMA]]</f>
        <v>6.6567667451961202E-2</v>
      </c>
      <c r="T63" s="1">
        <f>(Table2[[#This Row],[Close Price]]-Table2[[#This Row],[50D EMA]])/Table2[[#This Row],[50D EMA]]</f>
        <v>0.18601618526803215</v>
      </c>
      <c r="U63" s="1">
        <f>(Table2[[#This Row],[Close Price]]-Table2[[#This Row],[200D EMA]])/Table2[[#This Row],[200D EMA]]</f>
        <v>0.52187197381607653</v>
      </c>
      <c r="V63">
        <v>1.68844278568128</v>
      </c>
      <c r="W63">
        <v>951</v>
      </c>
      <c r="X63">
        <v>983.85</v>
      </c>
      <c r="Y63">
        <v>951</v>
      </c>
      <c r="Z63">
        <v>983.85</v>
      </c>
      <c r="AA63">
        <v>697.45</v>
      </c>
      <c r="AB63">
        <v>1059</v>
      </c>
      <c r="AC63" s="1">
        <f>(Table2[[#This Row],[Close Price]]/Table2[[#This Row],[Day Low]])-1</f>
        <v>4.4689800210304664E-3</v>
      </c>
      <c r="AD63" s="1">
        <f>(Table2[[#This Row],[Day High]]/Table2[[#This Row],[Close Price]])-1</f>
        <v>2.9939806333420638E-2</v>
      </c>
      <c r="AE63" s="1">
        <f>(Table2[[#This Row],[Close Price]]/Table2[[#This Row],[Current Week Low]])-1</f>
        <v>4.4689800210304664E-3</v>
      </c>
      <c r="AF63" s="1">
        <f>(Table2[[#This Row],[Current Week High]]/Table2[[#This Row],[Close Price]])-1</f>
        <v>2.9939806333420638E-2</v>
      </c>
      <c r="AG63" s="1">
        <f>(Table2[[#This Row],[Close Price]]/Table2[[#This Row],[Current Month Low]])-1</f>
        <v>0.36963223170119708</v>
      </c>
      <c r="AH63" s="1">
        <f>(Table2[[#This Row],[Current Month High]]/Table2[[#This Row],[Close Price]])-1</f>
        <v>0.10861031143679667</v>
      </c>
      <c r="AI63">
        <v>10.8610311436796</v>
      </c>
      <c r="AJ63">
        <v>179.68086663738799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</v>
      </c>
      <c r="AM63">
        <v>0</v>
      </c>
      <c r="AN63">
        <v>23.27</v>
      </c>
      <c r="AO63" t="s">
        <v>2950</v>
      </c>
      <c r="AP63">
        <v>0.180903840639903</v>
      </c>
      <c r="AQ63">
        <f>(Table2[[#This Row],[Sharpe Ratio]]-AVERAGE(Table2[Sharpe Ratio]))/_xlfn.STDEV.P(Table2[Sharpe Ratio])</f>
        <v>1.3460801789952384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3.6601566618596251</v>
      </c>
    </row>
    <row r="64" spans="1:44" x14ac:dyDescent="0.3">
      <c r="A64" t="s">
        <v>810</v>
      </c>
      <c r="B64" t="s">
        <v>811</v>
      </c>
      <c r="C64" t="s">
        <v>2922</v>
      </c>
      <c r="D64" t="s">
        <v>268</v>
      </c>
      <c r="E64">
        <v>17269.790014400001</v>
      </c>
      <c r="F64">
        <v>400.6</v>
      </c>
      <c r="G64">
        <v>176.05403503764001</v>
      </c>
      <c r="H64">
        <f>(Table2[[#This Row],[1Y Return vs Nifty]]-AVERAGE(Table2[1Y Return vs Nifty]))/_xlfn.STDEV.P(Table2[1Y Return vs Nifty])</f>
        <v>1.5597143773881519</v>
      </c>
      <c r="I64">
        <v>8.0315913104710592</v>
      </c>
      <c r="J64">
        <f>(Table2[[#This Row],[1M Return vs Nifty]]-AVERAGE(Table2[1M Return vs Nifty]))/_xlfn.STDEV.P(Table2[1M Return vs Nifty])</f>
        <v>0.45280899746407355</v>
      </c>
      <c r="K64">
        <v>19.230089157673099</v>
      </c>
      <c r="L64">
        <f>(Table2[[#This Row],[6M Return vs Nifty]]-AVERAGE(Table2[6M Return vs Nifty]))/_xlfn.STDEV.P(Table2[6M Return vs Nifty])</f>
        <v>0.2061887596816542</v>
      </c>
      <c r="M64">
        <v>7.24857836392483</v>
      </c>
      <c r="N64">
        <f>(Table2[[#This Row],[1W Return vs Nifty]]-AVERAGE(Table2[1W Return vs Nifty]))/_xlfn.STDEV.P(Table2[1W Return vs Nifty])</f>
        <v>1.4527189801009865</v>
      </c>
      <c r="O64">
        <v>367.82</v>
      </c>
      <c r="P64">
        <v>355.62211168760899</v>
      </c>
      <c r="Q64">
        <v>306.84207332737998</v>
      </c>
      <c r="R64">
        <v>44.771964376651802</v>
      </c>
      <c r="S64" s="1">
        <f>(Table2[[#This Row],[Close Price]]-Table2[[#This Row],[20D EMA]])/Table2[[#This Row],[20D EMA]]</f>
        <v>8.9119678103420238E-2</v>
      </c>
      <c r="T64" s="1">
        <f>(Table2[[#This Row],[Close Price]]-Table2[[#This Row],[50D EMA]])/Table2[[#This Row],[50D EMA]]</f>
        <v>0.12647663582826141</v>
      </c>
      <c r="U64" s="1">
        <f>(Table2[[#This Row],[Close Price]]-Table2[[#This Row],[200D EMA]])/Table2[[#This Row],[200D EMA]]</f>
        <v>0.30555759728747045</v>
      </c>
      <c r="V64">
        <v>1.92922431989178</v>
      </c>
      <c r="W64">
        <v>392.3</v>
      </c>
      <c r="X64">
        <v>405</v>
      </c>
      <c r="Y64">
        <v>382</v>
      </c>
      <c r="Z64">
        <v>405</v>
      </c>
      <c r="AA64">
        <v>307.7</v>
      </c>
      <c r="AB64">
        <v>418.5</v>
      </c>
      <c r="AC64" s="1">
        <f>(Table2[[#This Row],[Close Price]]/Table2[[#This Row],[Day Low]])-1</f>
        <v>2.1157277593678359E-2</v>
      </c>
      <c r="AD64" s="1">
        <f>(Table2[[#This Row],[Day High]]/Table2[[#This Row],[Close Price]])-1</f>
        <v>1.0983524712930626E-2</v>
      </c>
      <c r="AE64" s="1">
        <f>(Table2[[#This Row],[Close Price]]/Table2[[#This Row],[Current Week Low]])-1</f>
        <v>4.8691099476439792E-2</v>
      </c>
      <c r="AF64" s="1">
        <f>(Table2[[#This Row],[Current Week High]]/Table2[[#This Row],[Close Price]])-1</f>
        <v>1.0983524712930626E-2</v>
      </c>
      <c r="AG64" s="1">
        <f>(Table2[[#This Row],[Close Price]]/Table2[[#This Row],[Current Month Low]])-1</f>
        <v>0.30191745206369847</v>
      </c>
      <c r="AH64" s="1">
        <f>(Table2[[#This Row],[Current Month High]]/Table2[[#This Row],[Close Price]])-1</f>
        <v>4.4682975536694869E-2</v>
      </c>
      <c r="AI64">
        <v>4.4682975536694798</v>
      </c>
      <c r="AJ64">
        <v>219.203187250996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0.13</v>
      </c>
      <c r="AM64" t="s">
        <v>2950</v>
      </c>
      <c r="AN64">
        <v>18.7</v>
      </c>
      <c r="AO64" t="s">
        <v>2950</v>
      </c>
      <c r="AP64">
        <v>0.180246465536398</v>
      </c>
      <c r="AQ64">
        <f>(Table2[[#This Row],[Sharpe Ratio]]-AVERAGE(Table2[Sharpe Ratio]))/_xlfn.STDEV.P(Table2[Sharpe Ratio])</f>
        <v>1.3388243672727138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5.0102554819075795</v>
      </c>
    </row>
    <row r="65" spans="1:44" x14ac:dyDescent="0.3">
      <c r="A65" t="s">
        <v>1082</v>
      </c>
      <c r="B65" t="s">
        <v>1083</v>
      </c>
      <c r="C65" t="s">
        <v>2916</v>
      </c>
      <c r="D65" t="s">
        <v>383</v>
      </c>
      <c r="E65">
        <v>10222.802935080001</v>
      </c>
      <c r="F65">
        <v>662.55</v>
      </c>
      <c r="G65">
        <v>9.4093379180715804</v>
      </c>
      <c r="H65">
        <f>(Table2[[#This Row],[1Y Return vs Nifty]]-AVERAGE(Table2[1Y Return vs Nifty]))/_xlfn.STDEV.P(Table2[1Y Return vs Nifty])</f>
        <v>-0.42539778217907764</v>
      </c>
      <c r="I65">
        <v>-13.973278200095599</v>
      </c>
      <c r="J65">
        <f>(Table2[[#This Row],[1M Return vs Nifty]]-AVERAGE(Table2[1M Return vs Nifty]))/_xlfn.STDEV.P(Table2[1M Return vs Nifty])</f>
        <v>-1.6967578477786924</v>
      </c>
      <c r="K65">
        <v>-39.4635231794825</v>
      </c>
      <c r="L65">
        <f>(Table2[[#This Row],[6M Return vs Nifty]]-AVERAGE(Table2[6M Return vs Nifty]))/_xlfn.STDEV.P(Table2[6M Return vs Nifty])</f>
        <v>-1.5922987401568454</v>
      </c>
      <c r="M65">
        <v>-2.9475167427247402</v>
      </c>
      <c r="N65">
        <f>(Table2[[#This Row],[1W Return vs Nifty]]-AVERAGE(Table2[1W Return vs Nifty]))/_xlfn.STDEV.P(Table2[1W Return vs Nifty])</f>
        <v>-0.56760244505321356</v>
      </c>
      <c r="O65">
        <v>693.71</v>
      </c>
      <c r="P65">
        <v>754.04194734635598</v>
      </c>
      <c r="Q65">
        <v>775.46979383223095</v>
      </c>
      <c r="R65">
        <v>33.512310176933703</v>
      </c>
      <c r="S65" s="1">
        <f>(Table2[[#This Row],[Close Price]]-Table2[[#This Row],[20D EMA]])/Table2[[#This Row],[20D EMA]]</f>
        <v>-4.4917905176514797E-2</v>
      </c>
      <c r="T65" s="1">
        <f>(Table2[[#This Row],[Close Price]]-Table2[[#This Row],[50D EMA]])/Table2[[#This Row],[50D EMA]]</f>
        <v>-0.12133535497373438</v>
      </c>
      <c r="U65" s="1">
        <f>(Table2[[#This Row],[Close Price]]-Table2[[#This Row],[200D EMA]])/Table2[[#This Row],[200D EMA]]</f>
        <v>-0.14561469025660156</v>
      </c>
      <c r="V65">
        <v>0.91083875856384999</v>
      </c>
      <c r="W65">
        <v>656.45</v>
      </c>
      <c r="X65">
        <v>692.9</v>
      </c>
      <c r="Y65">
        <v>656.45</v>
      </c>
      <c r="Z65">
        <v>692.9</v>
      </c>
      <c r="AA65">
        <v>601.75</v>
      </c>
      <c r="AB65">
        <v>708</v>
      </c>
      <c r="AC65" s="1">
        <f>(Table2[[#This Row],[Close Price]]/Table2[[#This Row],[Day Low]])-1</f>
        <v>9.2924061238477407E-3</v>
      </c>
      <c r="AD65" s="1">
        <f>(Table2[[#This Row],[Day High]]/Table2[[#This Row],[Close Price]])-1</f>
        <v>4.5807863557467465E-2</v>
      </c>
      <c r="AE65" s="1">
        <f>(Table2[[#This Row],[Close Price]]/Table2[[#This Row],[Current Week Low]])-1</f>
        <v>9.2924061238477407E-3</v>
      </c>
      <c r="AF65" s="1">
        <f>(Table2[[#This Row],[Current Week High]]/Table2[[#This Row],[Close Price]])-1</f>
        <v>4.5807863557467465E-2</v>
      </c>
      <c r="AG65" s="1">
        <f>(Table2[[#This Row],[Close Price]]/Table2[[#This Row],[Current Month Low]])-1</f>
        <v>0.10103863730785201</v>
      </c>
      <c r="AH65" s="1">
        <f>(Table2[[#This Row],[Current Month High]]/Table2[[#This Row],[Close Price]])-1</f>
        <v>6.8598596332352324E-2</v>
      </c>
      <c r="AI65">
        <v>65.572409629461902</v>
      </c>
      <c r="AJ65">
        <v>49.088658865886501</v>
      </c>
      <c r="AK65" t="str">
        <f>IF(AND(Table2[[#This Row],[20D EMA]]&gt;Table2[[#This Row],[50D EMA]],Table2[[#This Row],[50D EMA]]&gt;Table2[[#This Row],[200D EMA]]),"Uptrend","Downtrend/NoTrend")</f>
        <v>Downtrend/NoTrend</v>
      </c>
      <c r="AL65">
        <v>-0.36</v>
      </c>
      <c r="AM65" t="s">
        <v>2949</v>
      </c>
      <c r="AN65">
        <v>4.2</v>
      </c>
      <c r="AO65" t="s">
        <v>2950</v>
      </c>
      <c r="AP65">
        <v>0.18019647472373601</v>
      </c>
      <c r="AQ65">
        <f>(Table2[[#This Row],[Sharpe Ratio]]-AVERAGE(Table2[Sharpe Ratio]))/_xlfn.STDEV.P(Table2[Sharpe Ratio])</f>
        <v>1.3382725910910522</v>
      </c>
      <c r="AR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6" spans="1:44" x14ac:dyDescent="0.3">
      <c r="A66" t="s">
        <v>364</v>
      </c>
      <c r="B66" t="s">
        <v>365</v>
      </c>
      <c r="C66" t="s">
        <v>2916</v>
      </c>
      <c r="D66" t="s">
        <v>366</v>
      </c>
      <c r="E66">
        <v>62554.809114739997</v>
      </c>
      <c r="F66">
        <v>53.6</v>
      </c>
      <c r="G66">
        <v>255.77080710401501</v>
      </c>
      <c r="H66">
        <f>(Table2[[#This Row],[1Y Return vs Nifty]]-AVERAGE(Table2[1Y Return vs Nifty]))/_xlfn.STDEV.P(Table2[1Y Return vs Nifty])</f>
        <v>2.5093199531171377</v>
      </c>
      <c r="I66">
        <v>17.688881450792199</v>
      </c>
      <c r="J66">
        <f>(Table2[[#This Row],[1M Return vs Nifty]]-AVERAGE(Table2[1M Return vs Nifty]))/_xlfn.STDEV.P(Table2[1M Return vs Nifty])</f>
        <v>1.3961906744404258</v>
      </c>
      <c r="K66">
        <v>34.1475384785792</v>
      </c>
      <c r="L66">
        <f>(Table2[[#This Row],[6M Return vs Nifty]]-AVERAGE(Table2[6M Return vs Nifty]))/_xlfn.STDEV.P(Table2[6M Return vs Nifty])</f>
        <v>0.66328869040341898</v>
      </c>
      <c r="M66">
        <v>9.9231744195038392</v>
      </c>
      <c r="N66">
        <f>(Table2[[#This Row],[1W Return vs Nifty]]-AVERAGE(Table2[1W Return vs Nifty]))/_xlfn.STDEV.P(Table2[1W Return vs Nifty])</f>
        <v>1.9826810546205902</v>
      </c>
      <c r="O66">
        <v>49.46</v>
      </c>
      <c r="P66">
        <v>46.288842815738803</v>
      </c>
      <c r="Q66">
        <v>38.2786130087324</v>
      </c>
      <c r="R66">
        <v>65.230303882381193</v>
      </c>
      <c r="S66" s="1">
        <f>(Table2[[#This Row],[Close Price]]-Table2[[#This Row],[20D EMA]])/Table2[[#This Row],[20D EMA]]</f>
        <v>8.3704003234937333E-2</v>
      </c>
      <c r="T66" s="1">
        <f>(Table2[[#This Row],[Close Price]]-Table2[[#This Row],[50D EMA]])/Table2[[#This Row],[50D EMA]]</f>
        <v>0.15794642379297738</v>
      </c>
      <c r="U66" s="1">
        <f>(Table2[[#This Row],[Close Price]]-Table2[[#This Row],[200D EMA]])/Table2[[#This Row],[200D EMA]]</f>
        <v>0.40025972173475494</v>
      </c>
      <c r="V66">
        <v>1.7206865987047599</v>
      </c>
      <c r="W66">
        <v>53.32</v>
      </c>
      <c r="X66">
        <v>55.5</v>
      </c>
      <c r="Y66">
        <v>53.32</v>
      </c>
      <c r="Z66">
        <v>55.7</v>
      </c>
      <c r="AA66">
        <v>45.15</v>
      </c>
      <c r="AB66">
        <v>55.7</v>
      </c>
      <c r="AC66" s="1">
        <f>(Table2[[#This Row],[Close Price]]/Table2[[#This Row],[Day Low]])-1</f>
        <v>5.251312828207011E-3</v>
      </c>
      <c r="AD66" s="1">
        <f>(Table2[[#This Row],[Day High]]/Table2[[#This Row],[Close Price]])-1</f>
        <v>3.5447761194029814E-2</v>
      </c>
      <c r="AE66" s="1">
        <f>(Table2[[#This Row],[Close Price]]/Table2[[#This Row],[Current Week Low]])-1</f>
        <v>5.251312828207011E-3</v>
      </c>
      <c r="AF66" s="1">
        <f>(Table2[[#This Row],[Current Week High]]/Table2[[#This Row],[Close Price]])-1</f>
        <v>3.917910447761197E-2</v>
      </c>
      <c r="AG66" s="1">
        <f>(Table2[[#This Row],[Close Price]]/Table2[[#This Row],[Current Month Low]])-1</f>
        <v>0.18715393133997793</v>
      </c>
      <c r="AH66" s="1">
        <f>(Table2[[#This Row],[Current Month High]]/Table2[[#This Row],[Close Price]])-1</f>
        <v>3.917910447761197E-2</v>
      </c>
      <c r="AI66">
        <v>3.9179104477611899</v>
      </c>
      <c r="AJ66">
        <v>292.67399267399202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0.17</v>
      </c>
      <c r="AM66" t="s">
        <v>2950</v>
      </c>
      <c r="AN66">
        <v>7.63</v>
      </c>
      <c r="AO66" t="s">
        <v>2950</v>
      </c>
      <c r="AP66">
        <v>0.17993617940551901</v>
      </c>
      <c r="AQ66">
        <f>(Table2[[#This Row],[Sharpe Ratio]]-AVERAGE(Table2[Sharpe Ratio]))/_xlfn.STDEV.P(Table2[Sharpe Ratio])</f>
        <v>1.3353995680465724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7.8868799406281447</v>
      </c>
    </row>
    <row r="67" spans="1:44" x14ac:dyDescent="0.3">
      <c r="A67" t="s">
        <v>699</v>
      </c>
      <c r="B67" t="s">
        <v>700</v>
      </c>
      <c r="C67" t="s">
        <v>2916</v>
      </c>
      <c r="D67" t="s">
        <v>143</v>
      </c>
      <c r="E67">
        <v>20823.570408150001</v>
      </c>
      <c r="F67">
        <v>893.3</v>
      </c>
      <c r="G67">
        <v>213.348115466384</v>
      </c>
      <c r="H67">
        <f>(Table2[[#This Row],[1Y Return vs Nifty]]-AVERAGE(Table2[1Y Return vs Nifty]))/_xlfn.STDEV.P(Table2[1Y Return vs Nifty])</f>
        <v>2.0039705332612603</v>
      </c>
      <c r="I67">
        <v>3.8628182818409198</v>
      </c>
      <c r="J67">
        <f>(Table2[[#This Row],[1M Return vs Nifty]]-AVERAGE(Table2[1M Return vs Nifty]))/_xlfn.STDEV.P(Table2[1M Return vs Nifty])</f>
        <v>4.5578394102278832E-2</v>
      </c>
      <c r="K67">
        <v>108.779316673284</v>
      </c>
      <c r="L67">
        <f>(Table2[[#This Row],[6M Return vs Nifty]]-AVERAGE(Table2[6M Return vs Nifty]))/_xlfn.STDEV.P(Table2[6M Return vs Nifty])</f>
        <v>2.9501528793524141</v>
      </c>
      <c r="M67">
        <v>4.8774867470778798</v>
      </c>
      <c r="N67">
        <f>(Table2[[#This Row],[1W Return vs Nifty]]-AVERAGE(Table2[1W Return vs Nifty]))/_xlfn.STDEV.P(Table2[1W Return vs Nifty])</f>
        <v>0.98289527363170481</v>
      </c>
      <c r="O67">
        <v>833.91</v>
      </c>
      <c r="P67">
        <v>791.25688164749602</v>
      </c>
      <c r="Q67">
        <v>588.09868313997697</v>
      </c>
      <c r="R67">
        <v>54.4530838656678</v>
      </c>
      <c r="S67" s="1">
        <f>(Table2[[#This Row],[Close Price]]-Table2[[#This Row],[20D EMA]])/Table2[[#This Row],[20D EMA]]</f>
        <v>7.1218716648079522E-2</v>
      </c>
      <c r="T67" s="1">
        <f>(Table2[[#This Row],[Close Price]]-Table2[[#This Row],[50D EMA]])/Table2[[#This Row],[50D EMA]]</f>
        <v>0.12896332495717114</v>
      </c>
      <c r="U67" s="1">
        <f>(Table2[[#This Row],[Close Price]]-Table2[[#This Row],[200D EMA]])/Table2[[#This Row],[200D EMA]]</f>
        <v>0.51896276187950607</v>
      </c>
      <c r="V67">
        <v>1.4481455582762099</v>
      </c>
      <c r="W67">
        <v>877.3</v>
      </c>
      <c r="X67">
        <v>916</v>
      </c>
      <c r="Y67">
        <v>877.3</v>
      </c>
      <c r="Z67">
        <v>916</v>
      </c>
      <c r="AA67">
        <v>649.6</v>
      </c>
      <c r="AB67">
        <v>954.7</v>
      </c>
      <c r="AC67" s="1">
        <f>(Table2[[#This Row],[Close Price]]/Table2[[#This Row],[Day Low]])-1</f>
        <v>1.8237774991451072E-2</v>
      </c>
      <c r="AD67" s="1">
        <f>(Table2[[#This Row],[Day High]]/Table2[[#This Row],[Close Price]])-1</f>
        <v>2.5411395947610105E-2</v>
      </c>
      <c r="AE67" s="1">
        <f>(Table2[[#This Row],[Close Price]]/Table2[[#This Row],[Current Week Low]])-1</f>
        <v>1.8237774991451072E-2</v>
      </c>
      <c r="AF67" s="1">
        <f>(Table2[[#This Row],[Current Week High]]/Table2[[#This Row],[Close Price]])-1</f>
        <v>2.5411395947610105E-2</v>
      </c>
      <c r="AG67" s="1">
        <f>(Table2[[#This Row],[Close Price]]/Table2[[#This Row],[Current Month Low]])-1</f>
        <v>0.37515394088669929</v>
      </c>
      <c r="AH67" s="1">
        <f>(Table2[[#This Row],[Current Month High]]/Table2[[#This Row],[Close Price]])-1</f>
        <v>6.873390798164114E-2</v>
      </c>
      <c r="AI67">
        <v>6.9125713646031404</v>
      </c>
      <c r="AJ67">
        <v>261.22118883946598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0.06</v>
      </c>
      <c r="AM67" t="s">
        <v>2950</v>
      </c>
      <c r="AN67">
        <v>25.89</v>
      </c>
      <c r="AO67" t="s">
        <v>2950</v>
      </c>
      <c r="AP67">
        <v>0.179783641973917</v>
      </c>
      <c r="AQ67">
        <f>(Table2[[#This Row],[Sharpe Ratio]]-AVERAGE(Table2[Sharpe Ratio]))/_xlfn.STDEV.P(Table2[Sharpe Ratio])</f>
        <v>1.3337159282518183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7.3163130085994759</v>
      </c>
    </row>
    <row r="68" spans="1:44" x14ac:dyDescent="0.3">
      <c r="A68" t="s">
        <v>471</v>
      </c>
      <c r="B68" t="s">
        <v>472</v>
      </c>
      <c r="C68" t="s">
        <v>2919</v>
      </c>
      <c r="D68" t="s">
        <v>95</v>
      </c>
      <c r="E68">
        <v>41425.505532609997</v>
      </c>
      <c r="F68">
        <v>438.15</v>
      </c>
      <c r="G68">
        <v>209.43440157406101</v>
      </c>
      <c r="H68">
        <f>(Table2[[#This Row],[1Y Return vs Nifty]]-AVERAGE(Table2[1Y Return vs Nifty]))/_xlfn.STDEV.P(Table2[1Y Return vs Nifty])</f>
        <v>1.9573494215727008</v>
      </c>
      <c r="I68">
        <v>8.6581284886286092</v>
      </c>
      <c r="J68">
        <f>(Table2[[#This Row],[1M Return vs Nifty]]-AVERAGE(Table2[1M Return vs Nifty]))/_xlfn.STDEV.P(Table2[1M Return vs Nifty])</f>
        <v>0.51401288439613235</v>
      </c>
      <c r="K68">
        <v>16.518981913374802</v>
      </c>
      <c r="L68">
        <f>(Table2[[#This Row],[6M Return vs Nifty]]-AVERAGE(Table2[6M Return vs Nifty]))/_xlfn.STDEV.P(Table2[6M Return vs Nifty])</f>
        <v>0.12311511170811762</v>
      </c>
      <c r="M68">
        <v>10.4839598820214</v>
      </c>
      <c r="N68">
        <f>(Table2[[#This Row],[1W Return vs Nifty]]-AVERAGE(Table2[1W Return vs Nifty]))/_xlfn.STDEV.P(Table2[1W Return vs Nifty])</f>
        <v>2.0937987789050911</v>
      </c>
      <c r="O68">
        <v>417.49</v>
      </c>
      <c r="P68">
        <v>408.20247744843903</v>
      </c>
      <c r="Q68">
        <v>346.38510640542802</v>
      </c>
      <c r="R68">
        <v>45.146427115994904</v>
      </c>
      <c r="S68" s="1">
        <f>(Table2[[#This Row],[Close Price]]-Table2[[#This Row],[20D EMA]])/Table2[[#This Row],[20D EMA]]</f>
        <v>4.9486215238688278E-2</v>
      </c>
      <c r="T68" s="1">
        <f>(Table2[[#This Row],[Close Price]]-Table2[[#This Row],[50D EMA]])/Table2[[#This Row],[50D EMA]]</f>
        <v>7.3364382153569094E-2</v>
      </c>
      <c r="U68" s="1">
        <f>(Table2[[#This Row],[Close Price]]-Table2[[#This Row],[200D EMA]])/Table2[[#This Row],[200D EMA]]</f>
        <v>0.26492159130873638</v>
      </c>
      <c r="V68">
        <v>1.80322171680855</v>
      </c>
      <c r="W68">
        <v>435</v>
      </c>
      <c r="X68">
        <v>453.25</v>
      </c>
      <c r="Y68">
        <v>435</v>
      </c>
      <c r="Z68">
        <v>453.25</v>
      </c>
      <c r="AA68">
        <v>336.05</v>
      </c>
      <c r="AB68">
        <v>464.95</v>
      </c>
      <c r="AC68" s="1">
        <f>(Table2[[#This Row],[Close Price]]/Table2[[#This Row],[Day Low]])-1</f>
        <v>7.2413793103447421E-3</v>
      </c>
      <c r="AD68" s="1">
        <f>(Table2[[#This Row],[Day High]]/Table2[[#This Row],[Close Price]])-1</f>
        <v>3.446308341892057E-2</v>
      </c>
      <c r="AE68" s="1">
        <f>(Table2[[#This Row],[Close Price]]/Table2[[#This Row],[Current Week Low]])-1</f>
        <v>7.2413793103447421E-3</v>
      </c>
      <c r="AF68" s="1">
        <f>(Table2[[#This Row],[Current Week High]]/Table2[[#This Row],[Close Price]])-1</f>
        <v>3.446308341892057E-2</v>
      </c>
      <c r="AG68" s="1">
        <f>(Table2[[#This Row],[Close Price]]/Table2[[#This Row],[Current Month Low]])-1</f>
        <v>0.30382383573872929</v>
      </c>
      <c r="AH68" s="1">
        <f>(Table2[[#This Row],[Current Month High]]/Table2[[#This Row],[Close Price]])-1</f>
        <v>6.1166267260070795E-2</v>
      </c>
      <c r="AI68">
        <v>6.1166267260070697</v>
      </c>
      <c r="AJ68">
        <v>244.593000393236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-7.0000000000000007E-2</v>
      </c>
      <c r="AM68" t="s">
        <v>2949</v>
      </c>
      <c r="AN68">
        <v>9.6300000000000008</v>
      </c>
      <c r="AO68" t="s">
        <v>2950</v>
      </c>
      <c r="AP68">
        <v>0.17868643443740301</v>
      </c>
      <c r="AQ68">
        <f>(Table2[[#This Row],[Sharpe Ratio]]-AVERAGE(Table2[Sharpe Ratio]))/_xlfn.STDEV.P(Table2[Sharpe Ratio])</f>
        <v>1.3216054432896818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6.0098816398717236</v>
      </c>
    </row>
    <row r="69" spans="1:44" x14ac:dyDescent="0.3">
      <c r="A69" t="s">
        <v>175</v>
      </c>
      <c r="B69" t="s">
        <v>176</v>
      </c>
      <c r="C69" t="s">
        <v>2914</v>
      </c>
      <c r="D69" t="s">
        <v>98</v>
      </c>
      <c r="E69">
        <v>142895.58454183899</v>
      </c>
      <c r="F69">
        <v>430.75</v>
      </c>
      <c r="G69">
        <v>69.963069553368399</v>
      </c>
      <c r="H69">
        <f>(Table2[[#This Row],[1Y Return vs Nifty]]-AVERAGE(Table2[1Y Return vs Nifty]))/_xlfn.STDEV.P(Table2[1Y Return vs Nifty])</f>
        <v>0.29593299554228092</v>
      </c>
      <c r="I69">
        <v>-6.4103617737191403</v>
      </c>
      <c r="J69">
        <f>(Table2[[#This Row],[1M Return vs Nifty]]-AVERAGE(Table2[1M Return vs Nifty]))/_xlfn.STDEV.P(Table2[1M Return vs Nifty])</f>
        <v>-0.95796708168602418</v>
      </c>
      <c r="K69">
        <v>21.2656237036847</v>
      </c>
      <c r="L69">
        <f>(Table2[[#This Row],[6M Return vs Nifty]]-AVERAGE(Table2[6M Return vs Nifty]))/_xlfn.STDEV.P(Table2[6M Return vs Nifty])</f>
        <v>0.26856153400438576</v>
      </c>
      <c r="M69">
        <v>-4.4284168412707396</v>
      </c>
      <c r="N69">
        <f>(Table2[[#This Row],[1W Return vs Nifty]]-AVERAGE(Table2[1W Return vs Nifty]))/_xlfn.STDEV.P(Table2[1W Return vs Nifty])</f>
        <v>-0.8610377422244051</v>
      </c>
      <c r="O69">
        <v>439.72</v>
      </c>
      <c r="P69">
        <v>431.61135437455198</v>
      </c>
      <c r="Q69">
        <v>364.70071091427599</v>
      </c>
      <c r="R69">
        <v>65.438536873965802</v>
      </c>
      <c r="S69" s="1">
        <f>(Table2[[#This Row],[Close Price]]-Table2[[#This Row],[20D EMA]])/Table2[[#This Row],[20D EMA]]</f>
        <v>-2.0399345037751357E-2</v>
      </c>
      <c r="T69" s="1">
        <f>(Table2[[#This Row],[Close Price]]-Table2[[#This Row],[50D EMA]])/Table2[[#This Row],[50D EMA]]</f>
        <v>-1.9956712580005403E-3</v>
      </c>
      <c r="U69" s="1">
        <f>(Table2[[#This Row],[Close Price]]-Table2[[#This Row],[200D EMA]])/Table2[[#This Row],[200D EMA]]</f>
        <v>0.18110545745892198</v>
      </c>
      <c r="V69">
        <v>0.60803517030256504</v>
      </c>
      <c r="W69">
        <v>429.4</v>
      </c>
      <c r="X69">
        <v>437.95</v>
      </c>
      <c r="Y69">
        <v>429.4</v>
      </c>
      <c r="Z69">
        <v>439.5</v>
      </c>
      <c r="AA69">
        <v>371.65</v>
      </c>
      <c r="AB69">
        <v>460</v>
      </c>
      <c r="AC69" s="1">
        <f>(Table2[[#This Row],[Close Price]]/Table2[[#This Row],[Day Low]])-1</f>
        <v>3.1439217512809758E-3</v>
      </c>
      <c r="AD69" s="1">
        <f>(Table2[[#This Row],[Day High]]/Table2[[#This Row],[Close Price]])-1</f>
        <v>1.6715031921067824E-2</v>
      </c>
      <c r="AE69" s="1">
        <f>(Table2[[#This Row],[Close Price]]/Table2[[#This Row],[Current Week Low]])-1</f>
        <v>3.1439217512809758E-3</v>
      </c>
      <c r="AF69" s="1">
        <f>(Table2[[#This Row],[Current Week High]]/Table2[[#This Row],[Close Price]])-1</f>
        <v>2.031340684852001E-2</v>
      </c>
      <c r="AG69" s="1">
        <f>(Table2[[#This Row],[Close Price]]/Table2[[#This Row],[Current Month Low]])-1</f>
        <v>0.15902058388268547</v>
      </c>
      <c r="AH69" s="1">
        <f>(Table2[[#This Row],[Current Month High]]/Table2[[#This Row],[Close Price]])-1</f>
        <v>6.7904817179338384E-2</v>
      </c>
      <c r="AI69">
        <v>7.7655252466627802</v>
      </c>
      <c r="AJ69">
        <v>99.144706426259802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0.03</v>
      </c>
      <c r="AM69" t="s">
        <v>2950</v>
      </c>
      <c r="AN69">
        <v>-0.19</v>
      </c>
      <c r="AO69" t="s">
        <v>2949</v>
      </c>
      <c r="AP69">
        <v>0.178438592207918</v>
      </c>
      <c r="AQ69">
        <f>(Table2[[#This Row],[Sharpe Ratio]]-AVERAGE(Table2[Sharpe Ratio]))/_xlfn.STDEV.P(Table2[Sharpe Ratio])</f>
        <v>1.3188698718564988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6.4359577492736242E-2</v>
      </c>
    </row>
    <row r="70" spans="1:44" x14ac:dyDescent="0.3">
      <c r="A70" t="s">
        <v>853</v>
      </c>
      <c r="B70" t="s">
        <v>854</v>
      </c>
      <c r="C70" t="s">
        <v>2916</v>
      </c>
      <c r="D70" t="s">
        <v>238</v>
      </c>
      <c r="E70">
        <v>15887.866354579999</v>
      </c>
      <c r="F70">
        <v>4796.2</v>
      </c>
      <c r="G70">
        <v>93.226020700708105</v>
      </c>
      <c r="H70">
        <f>(Table2[[#This Row],[1Y Return vs Nifty]]-AVERAGE(Table2[1Y Return vs Nifty]))/_xlfn.STDEV.P(Table2[1Y Return vs Nifty])</f>
        <v>0.57304692708771987</v>
      </c>
      <c r="I70">
        <v>0.747097481713483</v>
      </c>
      <c r="J70">
        <f>(Table2[[#This Row],[1M Return vs Nifty]]-AVERAGE(Table2[1M Return vs Nifty]))/_xlfn.STDEV.P(Table2[1M Return vs Nifty])</f>
        <v>-0.25878378935766438</v>
      </c>
      <c r="K70">
        <v>28.273985933114801</v>
      </c>
      <c r="L70">
        <f>(Table2[[#This Row],[6M Return vs Nifty]]-AVERAGE(Table2[6M Return vs Nifty]))/_xlfn.STDEV.P(Table2[6M Return vs Nifty])</f>
        <v>0.48331151039987763</v>
      </c>
      <c r="M70">
        <v>-1.0276638479235001</v>
      </c>
      <c r="N70">
        <f>(Table2[[#This Row],[1W Return vs Nifty]]-AVERAGE(Table2[1W Return vs Nifty]))/_xlfn.STDEV.P(Table2[1W Return vs Nifty])</f>
        <v>-0.18719015035210987</v>
      </c>
      <c r="O70">
        <v>4667.33</v>
      </c>
      <c r="P70">
        <v>4523.5023601009498</v>
      </c>
      <c r="Q70">
        <v>3775.9405611634602</v>
      </c>
      <c r="R70">
        <v>42.658148369791803</v>
      </c>
      <c r="S70" s="1">
        <f>(Table2[[#This Row],[Close Price]]-Table2[[#This Row],[20D EMA]])/Table2[[#This Row],[20D EMA]]</f>
        <v>2.7611075282870483E-2</v>
      </c>
      <c r="T70" s="1">
        <f>(Table2[[#This Row],[Close Price]]-Table2[[#This Row],[50D EMA]])/Table2[[#This Row],[50D EMA]]</f>
        <v>6.0284624211617371E-2</v>
      </c>
      <c r="U70" s="1">
        <f>(Table2[[#This Row],[Close Price]]-Table2[[#This Row],[200D EMA]])/Table2[[#This Row],[200D EMA]]</f>
        <v>0.27020007924122952</v>
      </c>
      <c r="V70">
        <v>0.942776901170014</v>
      </c>
      <c r="W70">
        <v>4759.75</v>
      </c>
      <c r="X70">
        <v>4846.6000000000004</v>
      </c>
      <c r="Y70">
        <v>4710</v>
      </c>
      <c r="Z70">
        <v>5090</v>
      </c>
      <c r="AA70">
        <v>4122.05</v>
      </c>
      <c r="AB70">
        <v>5090</v>
      </c>
      <c r="AC70" s="1">
        <f>(Table2[[#This Row],[Close Price]]/Table2[[#This Row],[Day Low]])-1</f>
        <v>7.6579652292660949E-3</v>
      </c>
      <c r="AD70" s="1">
        <f>(Table2[[#This Row],[Day High]]/Table2[[#This Row],[Close Price]])-1</f>
        <v>1.0508319085943185E-2</v>
      </c>
      <c r="AE70" s="1">
        <f>(Table2[[#This Row],[Close Price]]/Table2[[#This Row],[Current Week Low]])-1</f>
        <v>1.830148619957539E-2</v>
      </c>
      <c r="AF70" s="1">
        <f>(Table2[[#This Row],[Current Week High]]/Table2[[#This Row],[Close Price]])-1</f>
        <v>6.1256828322421963E-2</v>
      </c>
      <c r="AG70" s="1">
        <f>(Table2[[#This Row],[Close Price]]/Table2[[#This Row],[Current Month Low]])-1</f>
        <v>0.16354726410402587</v>
      </c>
      <c r="AH70" s="1">
        <f>(Table2[[#This Row],[Current Month High]]/Table2[[#This Row],[Close Price]])-1</f>
        <v>6.1256828322421963E-2</v>
      </c>
      <c r="AI70">
        <v>8.2106667778658107</v>
      </c>
      <c r="AJ70">
        <v>138.21988228574199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0.16</v>
      </c>
      <c r="AM70" t="s">
        <v>2950</v>
      </c>
      <c r="AN70">
        <v>6.22</v>
      </c>
      <c r="AO70" t="s">
        <v>2950</v>
      </c>
      <c r="AP70">
        <v>0.17735599181735501</v>
      </c>
      <c r="AQ70">
        <f>(Table2[[#This Row],[Sharpe Ratio]]-AVERAGE(Table2[Sharpe Ratio]))/_xlfn.STDEV.P(Table2[Sharpe Ratio])</f>
        <v>1.3069206140236813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1.9173051118015045</v>
      </c>
    </row>
    <row r="71" spans="1:44" x14ac:dyDescent="0.3">
      <c r="A71" t="s">
        <v>824</v>
      </c>
      <c r="B71" t="s">
        <v>825</v>
      </c>
      <c r="C71" t="s">
        <v>2916</v>
      </c>
      <c r="D71" t="s">
        <v>73</v>
      </c>
      <c r="E71">
        <v>17017.726976775</v>
      </c>
      <c r="F71">
        <v>2971.65</v>
      </c>
      <c r="G71">
        <v>37.397653951574597</v>
      </c>
      <c r="H71">
        <f>(Table2[[#This Row],[1Y Return vs Nifty]]-AVERAGE(Table2[1Y Return vs Nifty]))/_xlfn.STDEV.P(Table2[1Y Return vs Nifty])</f>
        <v>-9.1994154915422524E-2</v>
      </c>
      <c r="I71">
        <v>-4.65595220766828</v>
      </c>
      <c r="J71">
        <f>(Table2[[#This Row],[1M Return vs Nifty]]-AVERAGE(Table2[1M Return vs Nifty]))/_xlfn.STDEV.P(Table2[1M Return vs Nifty])</f>
        <v>-0.78658589561042613</v>
      </c>
      <c r="K71">
        <v>43.225436081933999</v>
      </c>
      <c r="L71">
        <f>(Table2[[#This Row],[6M Return vs Nifty]]-AVERAGE(Table2[6M Return vs Nifty]))/_xlfn.STDEV.P(Table2[6M Return vs Nifty])</f>
        <v>0.94145329323383808</v>
      </c>
      <c r="M71">
        <v>-0.13581451251176499</v>
      </c>
      <c r="N71">
        <f>(Table2[[#This Row],[1W Return vs Nifty]]-AVERAGE(Table2[1W Return vs Nifty]))/_xlfn.STDEV.P(Table2[1W Return vs Nifty])</f>
        <v>-1.0473250255054941E-2</v>
      </c>
      <c r="O71">
        <v>2883.9</v>
      </c>
      <c r="P71">
        <v>2814.1692791404798</v>
      </c>
      <c r="Q71">
        <v>2377.5861051595398</v>
      </c>
      <c r="R71">
        <v>51.56314820483</v>
      </c>
      <c r="S71" s="1">
        <f>(Table2[[#This Row],[Close Price]]-Table2[[#This Row],[20D EMA]])/Table2[[#This Row],[20D EMA]]</f>
        <v>3.042754603141579E-2</v>
      </c>
      <c r="T71" s="1">
        <f>(Table2[[#This Row],[Close Price]]-Table2[[#This Row],[50D EMA]])/Table2[[#This Row],[50D EMA]]</f>
        <v>5.595993177340737E-2</v>
      </c>
      <c r="U71" s="1">
        <f>(Table2[[#This Row],[Close Price]]-Table2[[#This Row],[200D EMA]])/Table2[[#This Row],[200D EMA]]</f>
        <v>0.24986009699135489</v>
      </c>
      <c r="V71">
        <v>1.2686949550735001</v>
      </c>
      <c r="W71">
        <v>2950</v>
      </c>
      <c r="X71">
        <v>3069.95</v>
      </c>
      <c r="Y71">
        <v>2898</v>
      </c>
      <c r="Z71">
        <v>3069.95</v>
      </c>
      <c r="AA71">
        <v>2379.35</v>
      </c>
      <c r="AB71">
        <v>3158</v>
      </c>
      <c r="AC71" s="1">
        <f>(Table2[[#This Row],[Close Price]]/Table2[[#This Row],[Day Low]])-1</f>
        <v>7.3389830508474585E-3</v>
      </c>
      <c r="AD71" s="1">
        <f>(Table2[[#This Row],[Day High]]/Table2[[#This Row],[Close Price]])-1</f>
        <v>3.3079265727794294E-2</v>
      </c>
      <c r="AE71" s="1">
        <f>(Table2[[#This Row],[Close Price]]/Table2[[#This Row],[Current Week Low]])-1</f>
        <v>2.5414078674948382E-2</v>
      </c>
      <c r="AF71" s="1">
        <f>(Table2[[#This Row],[Current Week High]]/Table2[[#This Row],[Close Price]])-1</f>
        <v>3.3079265727794294E-2</v>
      </c>
      <c r="AG71" s="1">
        <f>(Table2[[#This Row],[Close Price]]/Table2[[#This Row],[Current Month Low]])-1</f>
        <v>0.24893353226721593</v>
      </c>
      <c r="AH71" s="1">
        <f>(Table2[[#This Row],[Current Month High]]/Table2[[#This Row],[Close Price]])-1</f>
        <v>6.2709269261184808E-2</v>
      </c>
      <c r="AI71">
        <v>15.8918445981188</v>
      </c>
      <c r="AJ71">
        <v>71.276657060518701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</v>
      </c>
      <c r="AM71">
        <v>0</v>
      </c>
      <c r="AN71">
        <v>13.51</v>
      </c>
      <c r="AO71" t="s">
        <v>2950</v>
      </c>
      <c r="AP71">
        <v>0.177144395378345</v>
      </c>
      <c r="AQ71">
        <f>(Table2[[#This Row],[Sharpe Ratio]]-AVERAGE(Table2[Sharpe Ratio]))/_xlfn.STDEV.P(Table2[Sharpe Ratio])</f>
        <v>1.3045851073784993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1.3569850998314339</v>
      </c>
    </row>
    <row r="72" spans="1:44" x14ac:dyDescent="0.3">
      <c r="A72" t="s">
        <v>1941</v>
      </c>
      <c r="B72" t="s">
        <v>1942</v>
      </c>
      <c r="C72" t="s">
        <v>2916</v>
      </c>
      <c r="D72" t="s">
        <v>129</v>
      </c>
      <c r="E72">
        <v>2897.4912599999998</v>
      </c>
      <c r="F72">
        <v>544.4</v>
      </c>
      <c r="G72">
        <v>-38.4579271247188</v>
      </c>
      <c r="H72">
        <f>(Table2[[#This Row],[1Y Return vs Nifty]]-AVERAGE(Table2[1Y Return vs Nifty]))/_xlfn.STDEV.P(Table2[1Y Return vs Nifty])</f>
        <v>-0.99560428454075711</v>
      </c>
      <c r="I72">
        <v>1.52727965549874</v>
      </c>
      <c r="J72">
        <f>(Table2[[#This Row],[1M Return vs Nifty]]-AVERAGE(Table2[1M Return vs Nifty]))/_xlfn.STDEV.P(Table2[1M Return vs Nifty])</f>
        <v>-0.18257094323226916</v>
      </c>
      <c r="K72">
        <v>-11.5397266245244</v>
      </c>
      <c r="L72">
        <f>(Table2[[#This Row],[6M Return vs Nifty]]-AVERAGE(Table2[6M Return vs Nifty]))/_xlfn.STDEV.P(Table2[6M Return vs Nifty])</f>
        <v>-0.7366587982217383</v>
      </c>
      <c r="M72">
        <v>-5.0076896338191599</v>
      </c>
      <c r="N72">
        <f>(Table2[[#This Row],[1W Return vs Nifty]]-AVERAGE(Table2[1W Return vs Nifty]))/_xlfn.STDEV.P(Table2[1W Return vs Nifty])</f>
        <v>-0.97581866781926685</v>
      </c>
      <c r="O72">
        <v>531.27</v>
      </c>
      <c r="P72">
        <v>536.09253280402902</v>
      </c>
      <c r="Q72">
        <v>541.50356492678895</v>
      </c>
      <c r="R72">
        <v>22.375228458476101</v>
      </c>
      <c r="S72" s="1">
        <f>(Table2[[#This Row],[Close Price]]-Table2[[#This Row],[20D EMA]])/Table2[[#This Row],[20D EMA]]</f>
        <v>2.4714363694543256E-2</v>
      </c>
      <c r="T72" s="1">
        <f>(Table2[[#This Row],[Close Price]]-Table2[[#This Row],[50D EMA]])/Table2[[#This Row],[50D EMA]]</f>
        <v>1.5496330740737604E-2</v>
      </c>
      <c r="U72" s="1">
        <f>(Table2[[#This Row],[Close Price]]-Table2[[#This Row],[200D EMA]])/Table2[[#This Row],[200D EMA]]</f>
        <v>5.348875355239111E-3</v>
      </c>
      <c r="V72">
        <v>1.0082284513840301</v>
      </c>
      <c r="W72">
        <v>530.1</v>
      </c>
      <c r="X72">
        <v>545.95000000000005</v>
      </c>
      <c r="Y72">
        <v>522.29999999999995</v>
      </c>
      <c r="Z72">
        <v>545.95000000000005</v>
      </c>
      <c r="AA72">
        <v>460.95</v>
      </c>
      <c r="AB72">
        <v>569</v>
      </c>
      <c r="AC72" s="1">
        <f>(Table2[[#This Row],[Close Price]]/Table2[[#This Row],[Day Low]])-1</f>
        <v>2.6976042256178001E-2</v>
      </c>
      <c r="AD72" s="1">
        <f>(Table2[[#This Row],[Day High]]/Table2[[#This Row],[Close Price]])-1</f>
        <v>2.84717119764899E-3</v>
      </c>
      <c r="AE72" s="1">
        <f>(Table2[[#This Row],[Close Price]]/Table2[[#This Row],[Current Week Low]])-1</f>
        <v>4.2312847022783817E-2</v>
      </c>
      <c r="AF72" s="1">
        <f>(Table2[[#This Row],[Current Week High]]/Table2[[#This Row],[Close Price]])-1</f>
        <v>2.84717119764899E-3</v>
      </c>
      <c r="AG72" s="1">
        <f>(Table2[[#This Row],[Close Price]]/Table2[[#This Row],[Current Month Low]])-1</f>
        <v>0.18103915826011496</v>
      </c>
      <c r="AH72" s="1">
        <f>(Table2[[#This Row],[Current Month High]]/Table2[[#This Row],[Close Price]])-1</f>
        <v>4.5187362233651829E-2</v>
      </c>
      <c r="AI72">
        <v>37.766348273328397</v>
      </c>
      <c r="AJ72">
        <v>18.347826086956498</v>
      </c>
      <c r="AK72" t="str">
        <f>IF(AND(Table2[[#This Row],[20D EMA]]&gt;Table2[[#This Row],[50D EMA]],Table2[[#This Row],[50D EMA]]&gt;Table2[[#This Row],[200D EMA]]),"Uptrend","Downtrend/NoTrend")</f>
        <v>Downtrend/NoTrend</v>
      </c>
      <c r="AL72">
        <v>-0.16</v>
      </c>
      <c r="AM72" t="s">
        <v>2949</v>
      </c>
      <c r="AN72">
        <v>4.88</v>
      </c>
      <c r="AO72" t="s">
        <v>2950</v>
      </c>
      <c r="AP72">
        <v>0.17692332553276199</v>
      </c>
      <c r="AQ72">
        <f>(Table2[[#This Row],[Sharpe Ratio]]-AVERAGE(Table2[Sharpe Ratio]))/_xlfn.STDEV.P(Table2[Sharpe Ratio])</f>
        <v>1.3021450375180414</v>
      </c>
      <c r="AR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3" spans="1:44" x14ac:dyDescent="0.3">
      <c r="A73" t="s">
        <v>117</v>
      </c>
      <c r="B73" t="s">
        <v>118</v>
      </c>
      <c r="C73" t="s">
        <v>2908</v>
      </c>
      <c r="D73" t="s">
        <v>119</v>
      </c>
      <c r="E73">
        <v>240460.5104</v>
      </c>
      <c r="F73">
        <v>175.61</v>
      </c>
      <c r="G73">
        <v>415.75755914640803</v>
      </c>
      <c r="H73">
        <f>(Table2[[#This Row],[1Y Return vs Nifty]]-AVERAGE(Table2[1Y Return vs Nifty]))/_xlfn.STDEV.P(Table2[1Y Return vs Nifty])</f>
        <v>4.4151210517332435</v>
      </c>
      <c r="I73">
        <v>-9.1739068311404903</v>
      </c>
      <c r="J73">
        <f>(Table2[[#This Row],[1M Return vs Nifty]]-AVERAGE(Table2[1M Return vs Nifty]))/_xlfn.STDEV.P(Table2[1M Return vs Nifty])</f>
        <v>-1.2279266389519683</v>
      </c>
      <c r="K73">
        <v>69.187827177154105</v>
      </c>
      <c r="L73">
        <f>(Table2[[#This Row],[6M Return vs Nifty]]-AVERAGE(Table2[6M Return vs Nifty]))/_xlfn.STDEV.P(Table2[6M Return vs Nifty])</f>
        <v>1.7369919215678964</v>
      </c>
      <c r="M73">
        <v>-0.31336049520492898</v>
      </c>
      <c r="N73">
        <f>(Table2[[#This Row],[1W Return vs Nifty]]-AVERAGE(Table2[1W Return vs Nifty]))/_xlfn.STDEV.P(Table2[1W Return vs Nifty])</f>
        <v>-4.5653380396360049E-2</v>
      </c>
      <c r="O73">
        <v>173.89</v>
      </c>
      <c r="P73">
        <v>166.21165701823199</v>
      </c>
      <c r="Q73">
        <v>127.206073444506</v>
      </c>
      <c r="R73">
        <v>74.545374371345204</v>
      </c>
      <c r="S73" s="1">
        <f>(Table2[[#This Row],[Close Price]]-Table2[[#This Row],[20D EMA]])/Table2[[#This Row],[20D EMA]]</f>
        <v>9.8913105986544788E-3</v>
      </c>
      <c r="T73" s="1">
        <f>(Table2[[#This Row],[Close Price]]-Table2[[#This Row],[50D EMA]])/Table2[[#This Row],[50D EMA]]</f>
        <v>5.6544427450940501E-2</v>
      </c>
      <c r="U73" s="1">
        <f>(Table2[[#This Row],[Close Price]]-Table2[[#This Row],[200D EMA]])/Table2[[#This Row],[200D EMA]]</f>
        <v>0.38051584523289572</v>
      </c>
      <c r="V73">
        <v>0.69239092790558698</v>
      </c>
      <c r="W73">
        <v>175.08</v>
      </c>
      <c r="X73">
        <v>178.6</v>
      </c>
      <c r="Y73">
        <v>174.33</v>
      </c>
      <c r="Z73">
        <v>180.99</v>
      </c>
      <c r="AA73">
        <v>151.19999999999999</v>
      </c>
      <c r="AB73">
        <v>200</v>
      </c>
      <c r="AC73" s="1">
        <f>(Table2[[#This Row],[Close Price]]/Table2[[#This Row],[Day Low]])-1</f>
        <v>3.0271875713958618E-3</v>
      </c>
      <c r="AD73" s="1">
        <f>(Table2[[#This Row],[Day High]]/Table2[[#This Row],[Close Price]])-1</f>
        <v>1.7026365241159302E-2</v>
      </c>
      <c r="AE73" s="1">
        <f>(Table2[[#This Row],[Close Price]]/Table2[[#This Row],[Current Week Low]])-1</f>
        <v>7.3423966041414879E-3</v>
      </c>
      <c r="AF73" s="1">
        <f>(Table2[[#This Row],[Current Week High]]/Table2[[#This Row],[Close Price]])-1</f>
        <v>3.0636068561015861E-2</v>
      </c>
      <c r="AG73" s="1">
        <f>(Table2[[#This Row],[Close Price]]/Table2[[#This Row],[Current Month Low]])-1</f>
        <v>0.16144179894179911</v>
      </c>
      <c r="AH73" s="1">
        <f>(Table2[[#This Row],[Current Month High]]/Table2[[#This Row],[Close Price]])-1</f>
        <v>0.1388873071009622</v>
      </c>
      <c r="AI73">
        <v>13.888730710096199</v>
      </c>
      <c r="AJ73">
        <v>449.64006259780899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0.09</v>
      </c>
      <c r="AM73" t="s">
        <v>2950</v>
      </c>
      <c r="AN73">
        <v>1.48</v>
      </c>
      <c r="AO73" t="s">
        <v>2950</v>
      </c>
      <c r="AP73">
        <v>0.176748383187673</v>
      </c>
      <c r="AQ73">
        <f>(Table2[[#This Row],[Sharpe Ratio]]-AVERAGE(Table2[Sharpe Ratio]))/_xlfn.STDEV.P(Table2[Sharpe Ratio])</f>
        <v>1.3002141023312741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6.1787470562840845</v>
      </c>
    </row>
    <row r="74" spans="1:44" x14ac:dyDescent="0.3">
      <c r="A74" t="s">
        <v>767</v>
      </c>
      <c r="B74" t="s">
        <v>768</v>
      </c>
      <c r="C74" t="s">
        <v>2916</v>
      </c>
      <c r="D74" t="s">
        <v>143</v>
      </c>
      <c r="E74">
        <v>18705.466945485001</v>
      </c>
      <c r="F74">
        <v>597.20000000000005</v>
      </c>
      <c r="G74">
        <v>18.009520771300501</v>
      </c>
      <c r="H74">
        <f>(Table2[[#This Row],[1Y Return vs Nifty]]-AVERAGE(Table2[1Y Return vs Nifty]))/_xlfn.STDEV.P(Table2[1Y Return vs Nifty])</f>
        <v>-0.32295031249333755</v>
      </c>
      <c r="I74">
        <v>-3.9135634269638899</v>
      </c>
      <c r="J74">
        <f>(Table2[[#This Row],[1M Return vs Nifty]]-AVERAGE(Table2[1M Return vs Nifty]))/_xlfn.STDEV.P(Table2[1M Return vs Nifty])</f>
        <v>-0.71406493344266353</v>
      </c>
      <c r="K74">
        <v>35.137177859483899</v>
      </c>
      <c r="L74">
        <f>(Table2[[#This Row],[6M Return vs Nifty]]-AVERAGE(Table2[6M Return vs Nifty]))/_xlfn.STDEV.P(Table2[6M Return vs Nifty])</f>
        <v>0.69361318373466829</v>
      </c>
      <c r="M74">
        <v>-8.4690828932213497E-2</v>
      </c>
      <c r="N74">
        <f>(Table2[[#This Row],[1W Return vs Nifty]]-AVERAGE(Table2[1W Return vs Nifty]))/_xlfn.STDEV.P(Table2[1W Return vs Nifty])</f>
        <v>-3.4326694397226857E-4</v>
      </c>
      <c r="O74">
        <v>578.73</v>
      </c>
      <c r="P74">
        <v>560.73835371473103</v>
      </c>
      <c r="Q74">
        <v>478.31375893150198</v>
      </c>
      <c r="R74">
        <v>52.495393512047897</v>
      </c>
      <c r="S74" s="1">
        <f>(Table2[[#This Row],[Close Price]]-Table2[[#This Row],[20D EMA]])/Table2[[#This Row],[20D EMA]]</f>
        <v>3.1914709795586936E-2</v>
      </c>
      <c r="T74" s="1">
        <f>(Table2[[#This Row],[Close Price]]-Table2[[#This Row],[50D EMA]])/Table2[[#This Row],[50D EMA]]</f>
        <v>6.5024348778215446E-2</v>
      </c>
      <c r="U74" s="1">
        <f>(Table2[[#This Row],[Close Price]]-Table2[[#This Row],[200D EMA]])/Table2[[#This Row],[200D EMA]]</f>
        <v>0.24855283555730506</v>
      </c>
      <c r="V74">
        <v>0.85438668523286299</v>
      </c>
      <c r="W74">
        <v>588</v>
      </c>
      <c r="X74">
        <v>605.25</v>
      </c>
      <c r="Y74">
        <v>579.4</v>
      </c>
      <c r="Z74">
        <v>605.25</v>
      </c>
      <c r="AA74">
        <v>513.04999999999995</v>
      </c>
      <c r="AB74">
        <v>676.1</v>
      </c>
      <c r="AC74" s="1">
        <f>(Table2[[#This Row],[Close Price]]/Table2[[#This Row],[Day Low]])-1</f>
        <v>1.56462585034014E-2</v>
      </c>
      <c r="AD74" s="1">
        <f>(Table2[[#This Row],[Day High]]/Table2[[#This Row],[Close Price]])-1</f>
        <v>1.3479571332886797E-2</v>
      </c>
      <c r="AE74" s="1">
        <f>(Table2[[#This Row],[Close Price]]/Table2[[#This Row],[Current Week Low]])-1</f>
        <v>3.072143596824306E-2</v>
      </c>
      <c r="AF74" s="1">
        <f>(Table2[[#This Row],[Current Week High]]/Table2[[#This Row],[Close Price]])-1</f>
        <v>1.3479571332886797E-2</v>
      </c>
      <c r="AG74" s="1">
        <f>(Table2[[#This Row],[Close Price]]/Table2[[#This Row],[Current Month Low]])-1</f>
        <v>0.16401910145210041</v>
      </c>
      <c r="AH74" s="1">
        <f>(Table2[[#This Row],[Current Month High]]/Table2[[#This Row],[Close Price]])-1</f>
        <v>0.13211654387139982</v>
      </c>
      <c r="AI74">
        <v>13.2116543871399</v>
      </c>
      <c r="AJ74">
        <v>91.410256410256395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0.03</v>
      </c>
      <c r="AM74" t="s">
        <v>2950</v>
      </c>
      <c r="AN74">
        <v>6.11</v>
      </c>
      <c r="AO74" t="s">
        <v>2950</v>
      </c>
      <c r="AP74">
        <v>0.17619589295128499</v>
      </c>
      <c r="AQ74">
        <f>(Table2[[#This Row],[Sharpe Ratio]]-AVERAGE(Table2[Sharpe Ratio]))/_xlfn.STDEV.P(Table2[Sharpe Ratio])</f>
        <v>1.2941159627570944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0.95037063361178942</v>
      </c>
    </row>
    <row r="75" spans="1:44" x14ac:dyDescent="0.3">
      <c r="A75" t="s">
        <v>463</v>
      </c>
      <c r="B75" t="s">
        <v>464</v>
      </c>
      <c r="C75" t="s">
        <v>2911</v>
      </c>
      <c r="D75" t="s">
        <v>46</v>
      </c>
      <c r="E75">
        <v>43812.945</v>
      </c>
      <c r="F75">
        <v>65.709999999999994</v>
      </c>
      <c r="G75">
        <v>114.051278925771</v>
      </c>
      <c r="H75">
        <f>(Table2[[#This Row],[1Y Return vs Nifty]]-AVERAGE(Table2[1Y Return vs Nifty]))/_xlfn.STDEV.P(Table2[1Y Return vs Nifty])</f>
        <v>0.82112246770355968</v>
      </c>
      <c r="I75">
        <v>-14.069059925355599</v>
      </c>
      <c r="J75">
        <f>(Table2[[#This Row],[1M Return vs Nifty]]-AVERAGE(Table2[1M Return vs Nifty]))/_xlfn.STDEV.P(Table2[1M Return vs Nifty])</f>
        <v>-1.7061143777458516</v>
      </c>
      <c r="K75">
        <v>45.903228078485903</v>
      </c>
      <c r="L75">
        <f>(Table2[[#This Row],[6M Return vs Nifty]]-AVERAGE(Table2[6M Return vs Nifty]))/_xlfn.STDEV.P(Table2[6M Return vs Nifty])</f>
        <v>1.0235060966173071</v>
      </c>
      <c r="M75">
        <v>-2.8043113184475699</v>
      </c>
      <c r="N75">
        <f>(Table2[[#This Row],[1W Return vs Nifty]]-AVERAGE(Table2[1W Return vs Nifty]))/_xlfn.STDEV.P(Table2[1W Return vs Nifty])</f>
        <v>-0.53922677928713236</v>
      </c>
      <c r="O75">
        <v>67.42</v>
      </c>
      <c r="P75">
        <v>66.8550831195749</v>
      </c>
      <c r="Q75">
        <v>54.512076843168103</v>
      </c>
      <c r="R75">
        <v>67.607485137671304</v>
      </c>
      <c r="S75" s="1">
        <f>(Table2[[#This Row],[Close Price]]-Table2[[#This Row],[20D EMA]])/Table2[[#This Row],[20D EMA]]</f>
        <v>-2.5363393651735507E-2</v>
      </c>
      <c r="T75" s="1">
        <f>(Table2[[#This Row],[Close Price]]-Table2[[#This Row],[50D EMA]])/Table2[[#This Row],[50D EMA]]</f>
        <v>-1.7127839292740782E-2</v>
      </c>
      <c r="U75" s="1">
        <f>(Table2[[#This Row],[Close Price]]-Table2[[#This Row],[200D EMA]])/Table2[[#This Row],[200D EMA]]</f>
        <v>0.205420960002101</v>
      </c>
      <c r="V75">
        <v>2.37655512658496</v>
      </c>
      <c r="W75">
        <v>65.599999999999994</v>
      </c>
      <c r="X75">
        <v>66.900000000000006</v>
      </c>
      <c r="Y75">
        <v>65.37</v>
      </c>
      <c r="Z75">
        <v>67.3</v>
      </c>
      <c r="AA75">
        <v>58.25</v>
      </c>
      <c r="AB75">
        <v>78.150000000000006</v>
      </c>
      <c r="AC75" s="1">
        <f>(Table2[[#This Row],[Close Price]]/Table2[[#This Row],[Day Low]])-1</f>
        <v>1.6768292682927122E-3</v>
      </c>
      <c r="AD75" s="1">
        <f>(Table2[[#This Row],[Day High]]/Table2[[#This Row],[Close Price]])-1</f>
        <v>1.8109876731091434E-2</v>
      </c>
      <c r="AE75" s="1">
        <f>(Table2[[#This Row],[Close Price]]/Table2[[#This Row],[Current Week Low]])-1</f>
        <v>5.2011626128192212E-3</v>
      </c>
      <c r="AF75" s="1">
        <f>(Table2[[#This Row],[Current Week High]]/Table2[[#This Row],[Close Price]])-1</f>
        <v>2.4197230254147106E-2</v>
      </c>
      <c r="AG75" s="1">
        <f>(Table2[[#This Row],[Close Price]]/Table2[[#This Row],[Current Month Low]])-1</f>
        <v>0.12806866952789697</v>
      </c>
      <c r="AH75" s="1">
        <f>(Table2[[#This Row],[Current Month High]]/Table2[[#This Row],[Close Price]])-1</f>
        <v>0.18931669456703726</v>
      </c>
      <c r="AI75">
        <v>18.931669456703698</v>
      </c>
      <c r="AJ75">
        <v>163.366733466933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-0.02</v>
      </c>
      <c r="AM75" t="s">
        <v>2949</v>
      </c>
      <c r="AN75">
        <v>-6.4</v>
      </c>
      <c r="AO75" t="s">
        <v>2949</v>
      </c>
      <c r="AP75">
        <v>0.175602080616265</v>
      </c>
      <c r="AQ75">
        <f>(Table2[[#This Row],[Sharpe Ratio]]-AVERAGE(Table2[Sharpe Ratio]))/_xlfn.STDEV.P(Table2[Sharpe Ratio])</f>
        <v>1.2875617283809444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0.88684913566882706</v>
      </c>
    </row>
    <row r="76" spans="1:44" x14ac:dyDescent="0.3">
      <c r="A76" t="s">
        <v>1526</v>
      </c>
      <c r="B76" t="s">
        <v>1527</v>
      </c>
      <c r="C76" t="s">
        <v>2921</v>
      </c>
      <c r="D76" t="s">
        <v>137</v>
      </c>
      <c r="E76">
        <v>5432.72352735</v>
      </c>
      <c r="F76">
        <v>195.07</v>
      </c>
      <c r="G76">
        <v>178.90582110961699</v>
      </c>
      <c r="H76">
        <f>(Table2[[#This Row],[1Y Return vs Nifty]]-AVERAGE(Table2[1Y Return vs Nifty]))/_xlfn.STDEV.P(Table2[1Y Return vs Nifty])</f>
        <v>1.5936855466231628</v>
      </c>
      <c r="I76">
        <v>1.19958533681979</v>
      </c>
      <c r="J76">
        <f>(Table2[[#This Row],[1M Return vs Nifty]]-AVERAGE(Table2[1M Return vs Nifty]))/_xlfn.STDEV.P(Table2[1M Return vs Nifty])</f>
        <v>-0.21458207797080678</v>
      </c>
      <c r="K76">
        <v>28.5750125062733</v>
      </c>
      <c r="L76">
        <f>(Table2[[#This Row],[6M Return vs Nifty]]-AVERAGE(Table2[6M Return vs Nifty]))/_xlfn.STDEV.P(Table2[6M Return vs Nifty])</f>
        <v>0.49253555552824424</v>
      </c>
      <c r="M76">
        <v>0.89493145523017803</v>
      </c>
      <c r="N76">
        <f>(Table2[[#This Row],[1W Return vs Nifty]]-AVERAGE(Table2[1W Return vs Nifty]))/_xlfn.STDEV.P(Table2[1W Return vs Nifty])</f>
        <v>0.19376554319855332</v>
      </c>
      <c r="O76">
        <v>181.67</v>
      </c>
      <c r="P76">
        <v>169.893187195878</v>
      </c>
      <c r="Q76">
        <v>138.66144512770299</v>
      </c>
      <c r="R76">
        <v>77.931698123729404</v>
      </c>
      <c r="S76" s="1">
        <f>(Table2[[#This Row],[Close Price]]-Table2[[#This Row],[20D EMA]])/Table2[[#This Row],[20D EMA]]</f>
        <v>7.3760114493312087E-2</v>
      </c>
      <c r="T76" s="1">
        <f>(Table2[[#This Row],[Close Price]]-Table2[[#This Row],[50D EMA]])/Table2[[#This Row],[50D EMA]]</f>
        <v>0.14819200946000524</v>
      </c>
      <c r="U76" s="1">
        <f>(Table2[[#This Row],[Close Price]]-Table2[[#This Row],[200D EMA]])/Table2[[#This Row],[200D EMA]]</f>
        <v>0.40680778150225128</v>
      </c>
      <c r="V76">
        <v>2.0972017568303301</v>
      </c>
      <c r="W76">
        <v>193.61</v>
      </c>
      <c r="X76">
        <v>200.7</v>
      </c>
      <c r="Y76">
        <v>193.61</v>
      </c>
      <c r="Z76">
        <v>204.8</v>
      </c>
      <c r="AA76">
        <v>136.15</v>
      </c>
      <c r="AB76">
        <v>204.8</v>
      </c>
      <c r="AC76" s="1">
        <f>(Table2[[#This Row],[Close Price]]/Table2[[#This Row],[Day Low]])-1</f>
        <v>7.5409328030575651E-3</v>
      </c>
      <c r="AD76" s="1">
        <f>(Table2[[#This Row],[Day High]]/Table2[[#This Row],[Close Price]])-1</f>
        <v>2.8861434356897586E-2</v>
      </c>
      <c r="AE76" s="1">
        <f>(Table2[[#This Row],[Close Price]]/Table2[[#This Row],[Current Week Low]])-1</f>
        <v>7.5409328030575651E-3</v>
      </c>
      <c r="AF76" s="1">
        <f>(Table2[[#This Row],[Current Week High]]/Table2[[#This Row],[Close Price]])-1</f>
        <v>4.9879530424975727E-2</v>
      </c>
      <c r="AG76" s="1">
        <f>(Table2[[#This Row],[Close Price]]/Table2[[#This Row],[Current Month Low]])-1</f>
        <v>0.43275798751377148</v>
      </c>
      <c r="AH76" s="1">
        <f>(Table2[[#This Row],[Current Month High]]/Table2[[#This Row],[Close Price]])-1</f>
        <v>4.9879530424975727E-2</v>
      </c>
      <c r="AI76">
        <v>4.98795304249757</v>
      </c>
      <c r="AJ76">
        <v>215.647249190938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0.02</v>
      </c>
      <c r="AM76" t="s">
        <v>2950</v>
      </c>
      <c r="AN76">
        <v>21.58</v>
      </c>
      <c r="AO76" t="s">
        <v>2950</v>
      </c>
      <c r="AP76">
        <v>0.175330283616772</v>
      </c>
      <c r="AQ76">
        <f>(Table2[[#This Row],[Sharpe Ratio]]-AVERAGE(Table2[Sharpe Ratio]))/_xlfn.STDEV.P(Table2[Sharpe Ratio])</f>
        <v>1.2845617549341963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3.34996632231335</v>
      </c>
    </row>
    <row r="77" spans="1:44" x14ac:dyDescent="0.3">
      <c r="A77" t="s">
        <v>908</v>
      </c>
      <c r="B77" t="s">
        <v>909</v>
      </c>
      <c r="C77" t="s">
        <v>2906</v>
      </c>
      <c r="D77" t="s">
        <v>18</v>
      </c>
      <c r="E77">
        <v>14506.948587999999</v>
      </c>
      <c r="F77">
        <v>958.95</v>
      </c>
      <c r="G77">
        <v>124.441533099331</v>
      </c>
      <c r="H77">
        <f>(Table2[[#This Row],[1Y Return vs Nifty]]-AVERAGE(Table2[1Y Return vs Nifty]))/_xlfn.STDEV.P(Table2[1Y Return vs Nifty])</f>
        <v>0.94489370229693492</v>
      </c>
      <c r="I77">
        <v>-3.9600400803456202</v>
      </c>
      <c r="J77">
        <f>(Table2[[#This Row],[1M Return vs Nifty]]-AVERAGE(Table2[1M Return vs Nifty]))/_xlfn.STDEV.P(Table2[1M Return vs Nifty])</f>
        <v>-0.71860505003545838</v>
      </c>
      <c r="K77">
        <v>29.5295227303349</v>
      </c>
      <c r="L77">
        <f>(Table2[[#This Row],[6M Return vs Nifty]]-AVERAGE(Table2[6M Return vs Nifty]))/_xlfn.STDEV.P(Table2[6M Return vs Nifty])</f>
        <v>0.52178362253392929</v>
      </c>
      <c r="M77">
        <v>-3.49955338983224</v>
      </c>
      <c r="N77">
        <f>(Table2[[#This Row],[1W Return vs Nifty]]-AVERAGE(Table2[1W Return vs Nifty]))/_xlfn.STDEV.P(Table2[1W Return vs Nifty])</f>
        <v>-0.67698662144189914</v>
      </c>
      <c r="O77">
        <v>957.51</v>
      </c>
      <c r="P77">
        <v>940.050372681814</v>
      </c>
      <c r="Q77">
        <v>785.00558729831096</v>
      </c>
      <c r="R77">
        <v>68.2537843884121</v>
      </c>
      <c r="S77" s="1">
        <f>(Table2[[#This Row],[Close Price]]-Table2[[#This Row],[20D EMA]])/Table2[[#This Row],[20D EMA]]</f>
        <v>1.5039007425510487E-3</v>
      </c>
      <c r="T77" s="1">
        <f>(Table2[[#This Row],[Close Price]]-Table2[[#This Row],[50D EMA]])/Table2[[#This Row],[50D EMA]]</f>
        <v>2.010490912765496E-2</v>
      </c>
      <c r="U77" s="1">
        <f>(Table2[[#This Row],[Close Price]]-Table2[[#This Row],[200D EMA]])/Table2[[#This Row],[200D EMA]]</f>
        <v>0.22158366197155263</v>
      </c>
      <c r="V77">
        <v>0.49947521524525701</v>
      </c>
      <c r="W77">
        <v>955.8</v>
      </c>
      <c r="X77">
        <v>978</v>
      </c>
      <c r="Y77">
        <v>950.5</v>
      </c>
      <c r="Z77">
        <v>1008.9</v>
      </c>
      <c r="AA77">
        <v>794.3</v>
      </c>
      <c r="AB77">
        <v>1015</v>
      </c>
      <c r="AC77" s="1">
        <f>(Table2[[#This Row],[Close Price]]/Table2[[#This Row],[Day Low]])-1</f>
        <v>3.2956685499059279E-3</v>
      </c>
      <c r="AD77" s="1">
        <f>(Table2[[#This Row],[Day High]]/Table2[[#This Row],[Close Price]])-1</f>
        <v>1.9865477866416237E-2</v>
      </c>
      <c r="AE77" s="1">
        <f>(Table2[[#This Row],[Close Price]]/Table2[[#This Row],[Current Week Low]])-1</f>
        <v>8.8900578642820971E-3</v>
      </c>
      <c r="AF77" s="1">
        <f>(Table2[[#This Row],[Current Week High]]/Table2[[#This Row],[Close Price]])-1</f>
        <v>5.2088221492257114E-2</v>
      </c>
      <c r="AG77" s="1">
        <f>(Table2[[#This Row],[Close Price]]/Table2[[#This Row],[Current Month Low]])-1</f>
        <v>0.20728943724033755</v>
      </c>
      <c r="AH77" s="1">
        <f>(Table2[[#This Row],[Current Month High]]/Table2[[#This Row],[Close Price]])-1</f>
        <v>5.8449345638458716E-2</v>
      </c>
      <c r="AI77">
        <v>17.055112362479701</v>
      </c>
      <c r="AJ77">
        <v>175.63955159528601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-0.01</v>
      </c>
      <c r="AM77" t="s">
        <v>2949</v>
      </c>
      <c r="AN77">
        <v>2.09</v>
      </c>
      <c r="AO77" t="s">
        <v>2950</v>
      </c>
      <c r="AP77">
        <v>0.17493948060550499</v>
      </c>
      <c r="AQ77">
        <f>(Table2[[#This Row],[Sharpe Ratio]]-AVERAGE(Table2[Sharpe Ratio]))/_xlfn.STDEV.P(Table2[Sharpe Ratio])</f>
        <v>1.2802482464742164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1.3513338998277229</v>
      </c>
    </row>
    <row r="78" spans="1:44" x14ac:dyDescent="0.3">
      <c r="A78" t="s">
        <v>771</v>
      </c>
      <c r="B78" t="s">
        <v>772</v>
      </c>
      <c r="C78" t="s">
        <v>2916</v>
      </c>
      <c r="D78" t="s">
        <v>238</v>
      </c>
      <c r="E78">
        <v>18634.353069925</v>
      </c>
      <c r="F78">
        <v>1375.75</v>
      </c>
      <c r="G78">
        <v>224.54305721811801</v>
      </c>
      <c r="H78">
        <f>(Table2[[#This Row],[1Y Return vs Nifty]]-AVERAGE(Table2[1Y Return vs Nifty]))/_xlfn.STDEV.P(Table2[1Y Return vs Nifty])</f>
        <v>2.1373274019833941</v>
      </c>
      <c r="I78">
        <v>6.07019173475737</v>
      </c>
      <c r="J78">
        <f>(Table2[[#This Row],[1M Return vs Nifty]]-AVERAGE(Table2[1M Return vs Nifty]))/_xlfn.STDEV.P(Table2[1M Return vs Nifty])</f>
        <v>0.26120779318504833</v>
      </c>
      <c r="K78">
        <v>94.379256927205105</v>
      </c>
      <c r="L78">
        <f>(Table2[[#This Row],[6M Return vs Nifty]]-AVERAGE(Table2[6M Return vs Nifty]))/_xlfn.STDEV.P(Table2[6M Return vs Nifty])</f>
        <v>2.5089067808590748</v>
      </c>
      <c r="M78">
        <v>1.3508439338579801</v>
      </c>
      <c r="N78">
        <f>(Table2[[#This Row],[1W Return vs Nifty]]-AVERAGE(Table2[1W Return vs Nifty]))/_xlfn.STDEV.P(Table2[1W Return vs Nifty])</f>
        <v>0.2841030438723357</v>
      </c>
      <c r="O78">
        <v>1294.69</v>
      </c>
      <c r="P78">
        <v>1178.4182120069599</v>
      </c>
      <c r="Q78">
        <v>857.68962342191503</v>
      </c>
      <c r="R78">
        <v>71.028192224536994</v>
      </c>
      <c r="S78" s="1">
        <f>(Table2[[#This Row],[Close Price]]-Table2[[#This Row],[20D EMA]])/Table2[[#This Row],[20D EMA]]</f>
        <v>6.2609582216592338E-2</v>
      </c>
      <c r="T78" s="1">
        <f>(Table2[[#This Row],[Close Price]]-Table2[[#This Row],[50D EMA]])/Table2[[#This Row],[50D EMA]]</f>
        <v>0.16745480168450977</v>
      </c>
      <c r="U78" s="1">
        <f>(Table2[[#This Row],[Close Price]]-Table2[[#This Row],[200D EMA]])/Table2[[#This Row],[200D EMA]]</f>
        <v>0.60401847291935873</v>
      </c>
      <c r="V78">
        <v>0.870406174100811</v>
      </c>
      <c r="W78">
        <v>1368</v>
      </c>
      <c r="X78">
        <v>1435</v>
      </c>
      <c r="Y78">
        <v>1368</v>
      </c>
      <c r="Z78">
        <v>1435</v>
      </c>
      <c r="AA78">
        <v>1090</v>
      </c>
      <c r="AB78">
        <v>1435</v>
      </c>
      <c r="AC78" s="1">
        <f>(Table2[[#This Row],[Close Price]]/Table2[[#This Row],[Day Low]])-1</f>
        <v>5.6652046783625121E-3</v>
      </c>
      <c r="AD78" s="1">
        <f>(Table2[[#This Row],[Day High]]/Table2[[#This Row],[Close Price]])-1</f>
        <v>4.3067417772124195E-2</v>
      </c>
      <c r="AE78" s="1">
        <f>(Table2[[#This Row],[Close Price]]/Table2[[#This Row],[Current Week Low]])-1</f>
        <v>5.6652046783625121E-3</v>
      </c>
      <c r="AF78" s="1">
        <f>(Table2[[#This Row],[Current Week High]]/Table2[[#This Row],[Close Price]])-1</f>
        <v>4.3067417772124195E-2</v>
      </c>
      <c r="AG78" s="1">
        <f>(Table2[[#This Row],[Close Price]]/Table2[[#This Row],[Current Month Low]])-1</f>
        <v>0.26215596330275237</v>
      </c>
      <c r="AH78" s="1">
        <f>(Table2[[#This Row],[Current Month High]]/Table2[[#This Row],[Close Price]])-1</f>
        <v>4.3067417772124195E-2</v>
      </c>
      <c r="AI78">
        <v>4.3067417772124097</v>
      </c>
      <c r="AJ78">
        <v>260.04972520282598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0.47</v>
      </c>
      <c r="AM78" t="s">
        <v>2950</v>
      </c>
      <c r="AN78">
        <v>13.22</v>
      </c>
      <c r="AO78" t="s">
        <v>2950</v>
      </c>
      <c r="AP78">
        <v>0.17432912550747501</v>
      </c>
      <c r="AQ78">
        <f>(Table2[[#This Row],[Sharpe Ratio]]-AVERAGE(Table2[Sharpe Ratio]))/_xlfn.STDEV.P(Table2[Sharpe Ratio])</f>
        <v>1.2735114204952953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6.4650564403951494</v>
      </c>
    </row>
    <row r="79" spans="1:44" x14ac:dyDescent="0.3">
      <c r="A79" t="s">
        <v>1447</v>
      </c>
      <c r="B79" t="s">
        <v>1448</v>
      </c>
      <c r="C79" t="s">
        <v>621</v>
      </c>
      <c r="D79" t="s">
        <v>485</v>
      </c>
      <c r="E79">
        <v>6122.0999919249998</v>
      </c>
      <c r="F79">
        <v>894.1</v>
      </c>
      <c r="G79">
        <v>60.081342706156597</v>
      </c>
      <c r="H79">
        <f>(Table2[[#This Row],[1Y Return vs Nifty]]-AVERAGE(Table2[1Y Return vs Nifty]))/_xlfn.STDEV.P(Table2[1Y Return vs Nifty])</f>
        <v>0.17821946213265033</v>
      </c>
      <c r="I79">
        <v>-4.6312717214431698E-2</v>
      </c>
      <c r="J79">
        <f>(Table2[[#This Row],[1M Return vs Nifty]]-AVERAGE(Table2[1M Return vs Nifty]))/_xlfn.STDEV.P(Table2[1M Return vs Nifty])</f>
        <v>-0.3362888278435297</v>
      </c>
      <c r="K79">
        <v>-7.1145666112125401</v>
      </c>
      <c r="L79">
        <f>(Table2[[#This Row],[6M Return vs Nifty]]-AVERAGE(Table2[6M Return vs Nifty]))/_xlfn.STDEV.P(Table2[6M Return vs Nifty])</f>
        <v>-0.60106320865383545</v>
      </c>
      <c r="M79">
        <v>8.4520937063936099</v>
      </c>
      <c r="N79">
        <f>(Table2[[#This Row],[1W Return vs Nifty]]-AVERAGE(Table2[1W Return vs Nifty]))/_xlfn.STDEV.P(Table2[1W Return vs Nifty])</f>
        <v>1.6911914351397523</v>
      </c>
      <c r="O79">
        <v>847.26</v>
      </c>
      <c r="P79">
        <v>833.51550717032296</v>
      </c>
      <c r="Q79">
        <v>783.95823848166697</v>
      </c>
      <c r="R79">
        <v>62.890056856982298</v>
      </c>
      <c r="S79" s="1">
        <f>(Table2[[#This Row],[Close Price]]-Table2[[#This Row],[20D EMA]])/Table2[[#This Row],[20D EMA]]</f>
        <v>5.5284092250312812E-2</v>
      </c>
      <c r="T79" s="1">
        <f>(Table2[[#This Row],[Close Price]]-Table2[[#This Row],[50D EMA]])/Table2[[#This Row],[50D EMA]]</f>
        <v>7.2685501719522358E-2</v>
      </c>
      <c r="U79" s="1">
        <f>(Table2[[#This Row],[Close Price]]-Table2[[#This Row],[200D EMA]])/Table2[[#This Row],[200D EMA]]</f>
        <v>0.14049442446277544</v>
      </c>
      <c r="V79">
        <v>1.29224498781356</v>
      </c>
      <c r="W79">
        <v>887</v>
      </c>
      <c r="X79">
        <v>912.95</v>
      </c>
      <c r="Y79">
        <v>883</v>
      </c>
      <c r="Z79">
        <v>917.95</v>
      </c>
      <c r="AA79">
        <v>727.2</v>
      </c>
      <c r="AB79">
        <v>923.95</v>
      </c>
      <c r="AC79" s="1">
        <f>(Table2[[#This Row],[Close Price]]/Table2[[#This Row],[Day Low]])-1</f>
        <v>8.0045095828635837E-3</v>
      </c>
      <c r="AD79" s="1">
        <f>(Table2[[#This Row],[Day High]]/Table2[[#This Row],[Close Price]])-1</f>
        <v>2.1082652947097769E-2</v>
      </c>
      <c r="AE79" s="1">
        <f>(Table2[[#This Row],[Close Price]]/Table2[[#This Row],[Current Week Low]])-1</f>
        <v>1.2570781426953559E-2</v>
      </c>
      <c r="AF79" s="1">
        <f>(Table2[[#This Row],[Current Week High]]/Table2[[#This Row],[Close Price]])-1</f>
        <v>2.6674868582932554E-2</v>
      </c>
      <c r="AG79" s="1">
        <f>(Table2[[#This Row],[Close Price]]/Table2[[#This Row],[Current Month Low]])-1</f>
        <v>0.22951045104510448</v>
      </c>
      <c r="AH79" s="1">
        <f>(Table2[[#This Row],[Current Month High]]/Table2[[#This Row],[Close Price]])-1</f>
        <v>3.3385527345934474E-2</v>
      </c>
      <c r="AI79">
        <v>14.411139693546501</v>
      </c>
      <c r="AJ79">
        <v>88.728232189973596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0.05</v>
      </c>
      <c r="AM79" t="s">
        <v>2950</v>
      </c>
      <c r="AN79">
        <v>4.5199999999999996</v>
      </c>
      <c r="AO79" t="s">
        <v>2950</v>
      </c>
      <c r="AP79">
        <v>0.17421355612695799</v>
      </c>
      <c r="AQ79">
        <f>(Table2[[#This Row],[Sharpe Ratio]]-AVERAGE(Table2[Sharpe Ratio]))/_xlfn.STDEV.P(Table2[Sharpe Ratio])</f>
        <v>1.2722358174774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2.2042946782524373</v>
      </c>
    </row>
    <row r="80" spans="1:44" x14ac:dyDescent="0.3">
      <c r="A80" t="s">
        <v>828</v>
      </c>
      <c r="B80" t="s">
        <v>829</v>
      </c>
      <c r="C80" t="s">
        <v>2918</v>
      </c>
      <c r="D80" t="s">
        <v>296</v>
      </c>
      <c r="E80">
        <v>16813.34989139</v>
      </c>
      <c r="F80">
        <v>830.5</v>
      </c>
      <c r="G80">
        <v>73.058259981298406</v>
      </c>
      <c r="H80">
        <f>(Table2[[#This Row],[1Y Return vs Nifty]]-AVERAGE(Table2[1Y Return vs Nifty]))/_xlfn.STDEV.P(Table2[1Y Return vs Nifty])</f>
        <v>0.33280365666059653</v>
      </c>
      <c r="I80">
        <v>5.7650355645840303</v>
      </c>
      <c r="J80">
        <f>(Table2[[#This Row],[1M Return vs Nifty]]-AVERAGE(Table2[1M Return vs Nifty]))/_xlfn.STDEV.P(Table2[1M Return vs Nifty])</f>
        <v>0.23139831916336037</v>
      </c>
      <c r="K80">
        <v>16.688808686234001</v>
      </c>
      <c r="L80">
        <f>(Table2[[#This Row],[6M Return vs Nifty]]-AVERAGE(Table2[6M Return vs Nifty]))/_xlfn.STDEV.P(Table2[6M Return vs Nifty])</f>
        <v>0.12831893740503814</v>
      </c>
      <c r="M80">
        <v>0.13852580388916799</v>
      </c>
      <c r="N80">
        <f>(Table2[[#This Row],[1W Return vs Nifty]]-AVERAGE(Table2[1W Return vs Nifty]))/_xlfn.STDEV.P(Table2[1W Return vs Nifty])</f>
        <v>4.3886346552444347E-2</v>
      </c>
      <c r="O80">
        <v>816.06</v>
      </c>
      <c r="P80">
        <v>813.57770090556198</v>
      </c>
      <c r="Q80">
        <v>721.15450698530901</v>
      </c>
      <c r="R80">
        <v>32.4325646113424</v>
      </c>
      <c r="S80" s="1">
        <f>(Table2[[#This Row],[Close Price]]-Table2[[#This Row],[20D EMA]])/Table2[[#This Row],[20D EMA]]</f>
        <v>1.7694777344803146E-2</v>
      </c>
      <c r="T80" s="1">
        <f>(Table2[[#This Row],[Close Price]]-Table2[[#This Row],[50D EMA]])/Table2[[#This Row],[50D EMA]]</f>
        <v>2.0799856087012288E-2</v>
      </c>
      <c r="U80" s="1">
        <f>(Table2[[#This Row],[Close Price]]-Table2[[#This Row],[200D EMA]])/Table2[[#This Row],[200D EMA]]</f>
        <v>0.15162561137112676</v>
      </c>
      <c r="V80">
        <v>0.59685708748829602</v>
      </c>
      <c r="W80">
        <v>825.55</v>
      </c>
      <c r="X80">
        <v>848.9</v>
      </c>
      <c r="Y80">
        <v>825.55</v>
      </c>
      <c r="Z80">
        <v>870</v>
      </c>
      <c r="AA80">
        <v>670</v>
      </c>
      <c r="AB80">
        <v>870</v>
      </c>
      <c r="AC80" s="1">
        <f>(Table2[[#This Row],[Close Price]]/Table2[[#This Row],[Day Low]])-1</f>
        <v>5.9960026648901987E-3</v>
      </c>
      <c r="AD80" s="1">
        <f>(Table2[[#This Row],[Day High]]/Table2[[#This Row],[Close Price]])-1</f>
        <v>2.2155328115593065E-2</v>
      </c>
      <c r="AE80" s="1">
        <f>(Table2[[#This Row],[Close Price]]/Table2[[#This Row],[Current Week Low]])-1</f>
        <v>5.9960026648901987E-3</v>
      </c>
      <c r="AF80" s="1">
        <f>(Table2[[#This Row],[Current Week High]]/Table2[[#This Row],[Close Price]])-1</f>
        <v>4.7561709813365383E-2</v>
      </c>
      <c r="AG80" s="1">
        <f>(Table2[[#This Row],[Close Price]]/Table2[[#This Row],[Current Month Low]])-1</f>
        <v>0.2395522388059701</v>
      </c>
      <c r="AH80" s="1">
        <f>(Table2[[#This Row],[Current Month High]]/Table2[[#This Row],[Close Price]])-1</f>
        <v>4.7561709813365383E-2</v>
      </c>
      <c r="AI80">
        <v>15.3521974714027</v>
      </c>
      <c r="AJ80">
        <v>103.853706431026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-0.12</v>
      </c>
      <c r="AM80" t="s">
        <v>2949</v>
      </c>
      <c r="AN80">
        <v>6.69</v>
      </c>
      <c r="AO80" t="s">
        <v>2950</v>
      </c>
      <c r="AP80">
        <v>0.17394686303856299</v>
      </c>
      <c r="AQ80">
        <f>(Table2[[#This Row],[Sharpe Ratio]]-AVERAGE(Table2[Sharpe Ratio]))/_xlfn.STDEV.P(Table2[Sharpe Ratio])</f>
        <v>1.2692921787135112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2.0056994384949505</v>
      </c>
    </row>
    <row r="81" spans="1:44" x14ac:dyDescent="0.3">
      <c r="A81" t="s">
        <v>1076</v>
      </c>
      <c r="B81" t="s">
        <v>1077</v>
      </c>
      <c r="C81" t="s">
        <v>2916</v>
      </c>
      <c r="D81" t="s">
        <v>383</v>
      </c>
      <c r="E81">
        <v>10305.137131969999</v>
      </c>
      <c r="F81">
        <v>177.81</v>
      </c>
      <c r="G81">
        <v>182.14844685556801</v>
      </c>
      <c r="H81">
        <f>(Table2[[#This Row],[1Y Return vs Nifty]]-AVERAGE(Table2[1Y Return vs Nifty]))/_xlfn.STDEV.P(Table2[1Y Return vs Nifty])</f>
        <v>1.6323124931055615</v>
      </c>
      <c r="I81">
        <v>3.7740972673363098</v>
      </c>
      <c r="J81">
        <f>(Table2[[#This Row],[1M Return vs Nifty]]-AVERAGE(Table2[1M Return vs Nifty]))/_xlfn.STDEV.P(Table2[1M Return vs Nifty])</f>
        <v>3.6911596457156096E-2</v>
      </c>
      <c r="K81">
        <v>44.250505301170101</v>
      </c>
      <c r="L81">
        <f>(Table2[[#This Row],[6M Return vs Nifty]]-AVERAGE(Table2[6M Return vs Nifty]))/_xlfn.STDEV.P(Table2[6M Return vs Nifty])</f>
        <v>0.97286342636170287</v>
      </c>
      <c r="M81">
        <v>4.6360569037568498</v>
      </c>
      <c r="N81">
        <f>(Table2[[#This Row],[1W Return vs Nifty]]-AVERAGE(Table2[1W Return vs Nifty]))/_xlfn.STDEV.P(Table2[1W Return vs Nifty])</f>
        <v>0.93505677467390347</v>
      </c>
      <c r="O81">
        <v>171.02</v>
      </c>
      <c r="P81">
        <v>171.46439611396499</v>
      </c>
      <c r="Q81">
        <v>141.32116985982901</v>
      </c>
      <c r="R81">
        <v>34.801256678026803</v>
      </c>
      <c r="S81" s="1">
        <f>(Table2[[#This Row],[Close Price]]-Table2[[#This Row],[20D EMA]])/Table2[[#This Row],[20D EMA]]</f>
        <v>3.9702958718278517E-2</v>
      </c>
      <c r="T81" s="1">
        <f>(Table2[[#This Row],[Close Price]]-Table2[[#This Row],[50D EMA]])/Table2[[#This Row],[50D EMA]]</f>
        <v>3.7008288775107333E-2</v>
      </c>
      <c r="U81" s="1">
        <f>(Table2[[#This Row],[Close Price]]-Table2[[#This Row],[200D EMA]])/Table2[[#This Row],[200D EMA]]</f>
        <v>0.25819790606292636</v>
      </c>
      <c r="V81">
        <v>0.75007968627081401</v>
      </c>
      <c r="W81">
        <v>177.1</v>
      </c>
      <c r="X81">
        <v>183.8</v>
      </c>
      <c r="Y81">
        <v>176.51</v>
      </c>
      <c r="Z81">
        <v>184</v>
      </c>
      <c r="AA81">
        <v>135</v>
      </c>
      <c r="AB81">
        <v>184</v>
      </c>
      <c r="AC81" s="1">
        <f>(Table2[[#This Row],[Close Price]]/Table2[[#This Row],[Day Low]])-1</f>
        <v>4.0090344438170611E-3</v>
      </c>
      <c r="AD81" s="1">
        <f>(Table2[[#This Row],[Day High]]/Table2[[#This Row],[Close Price]])-1</f>
        <v>3.36876441145042E-2</v>
      </c>
      <c r="AE81" s="1">
        <f>(Table2[[#This Row],[Close Price]]/Table2[[#This Row],[Current Week Low]])-1</f>
        <v>7.3650218117953248E-3</v>
      </c>
      <c r="AF81" s="1">
        <f>(Table2[[#This Row],[Current Week High]]/Table2[[#This Row],[Close Price]])-1</f>
        <v>3.4812440245205467E-2</v>
      </c>
      <c r="AG81" s="1">
        <f>(Table2[[#This Row],[Close Price]]/Table2[[#This Row],[Current Month Low]])-1</f>
        <v>0.31711111111111112</v>
      </c>
      <c r="AH81" s="1">
        <f>(Table2[[#This Row],[Current Month High]]/Table2[[#This Row],[Close Price]])-1</f>
        <v>3.4812440245205467E-2</v>
      </c>
      <c r="AI81">
        <v>16.9787975929362</v>
      </c>
      <c r="AJ81">
        <v>228.36565096952901</v>
      </c>
      <c r="AK81" t="str">
        <f>IF(AND(Table2[[#This Row],[20D EMA]]&gt;Table2[[#This Row],[50D EMA]],Table2[[#This Row],[50D EMA]]&gt;Table2[[#This Row],[200D EMA]]),"Uptrend","Downtrend/NoTrend")</f>
        <v>Downtrend/NoTrend</v>
      </c>
      <c r="AL81">
        <v>-0.17</v>
      </c>
      <c r="AM81" t="s">
        <v>2949</v>
      </c>
      <c r="AN81">
        <v>11.76</v>
      </c>
      <c r="AO81" t="s">
        <v>2950</v>
      </c>
      <c r="AP81">
        <v>0.17306776294376999</v>
      </c>
      <c r="AQ81">
        <f>(Table2[[#This Row],[Sharpe Ratio]]-AVERAGE(Table2[Sharpe Ratio]))/_xlfn.STDEV.P(Table2[Sharpe Ratio])</f>
        <v>1.2595890659259081</v>
      </c>
      <c r="AR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82" spans="1:44" x14ac:dyDescent="0.3">
      <c r="A82" t="s">
        <v>647</v>
      </c>
      <c r="B82" t="s">
        <v>648</v>
      </c>
      <c r="C82" t="s">
        <v>2925</v>
      </c>
      <c r="D82" t="s">
        <v>649</v>
      </c>
      <c r="E82">
        <v>24580.790808000002</v>
      </c>
      <c r="F82">
        <v>2290.3000000000002</v>
      </c>
      <c r="G82">
        <v>160.65786928487699</v>
      </c>
      <c r="H82">
        <f>(Table2[[#This Row],[1Y Return vs Nifty]]-AVERAGE(Table2[1Y Return vs Nifty]))/_xlfn.STDEV.P(Table2[1Y Return vs Nifty])</f>
        <v>1.3763115066409763</v>
      </c>
      <c r="I82">
        <v>1.2831816172281201</v>
      </c>
      <c r="J82">
        <f>(Table2[[#This Row],[1M Return vs Nifty]]-AVERAGE(Table2[1M Return vs Nifty]))/_xlfn.STDEV.P(Table2[1M Return vs Nifty])</f>
        <v>-0.20641589490550508</v>
      </c>
      <c r="K82">
        <v>76.450482267987695</v>
      </c>
      <c r="L82">
        <f>(Table2[[#This Row],[6M Return vs Nifty]]-AVERAGE(Table2[6M Return vs Nifty]))/_xlfn.STDEV.P(Table2[6M Return vs Nifty])</f>
        <v>1.9595339304235002</v>
      </c>
      <c r="M82">
        <v>2.1654250021632402</v>
      </c>
      <c r="N82">
        <f>(Table2[[#This Row],[1W Return vs Nifty]]-AVERAGE(Table2[1W Return vs Nifty]))/_xlfn.STDEV.P(Table2[1W Return vs Nifty])</f>
        <v>0.44550950071764611</v>
      </c>
      <c r="O82">
        <v>2180.3200000000002</v>
      </c>
      <c r="P82">
        <v>2035.0831435990999</v>
      </c>
      <c r="Q82">
        <v>1575.19023513666</v>
      </c>
      <c r="R82">
        <v>76.128279851996396</v>
      </c>
      <c r="S82" s="1">
        <f>(Table2[[#This Row],[Close Price]]-Table2[[#This Row],[20D EMA]])/Table2[[#This Row],[20D EMA]]</f>
        <v>5.0442136934028034E-2</v>
      </c>
      <c r="T82" s="1">
        <f>(Table2[[#This Row],[Close Price]]-Table2[[#This Row],[50D EMA]])/Table2[[#This Row],[50D EMA]]</f>
        <v>0.12540856485575441</v>
      </c>
      <c r="U82" s="1">
        <f>(Table2[[#This Row],[Close Price]]-Table2[[#This Row],[200D EMA]])/Table2[[#This Row],[200D EMA]]</f>
        <v>0.4539831119517439</v>
      </c>
      <c r="V82">
        <v>0.77850488402076001</v>
      </c>
      <c r="W82">
        <v>2277.25</v>
      </c>
      <c r="X82">
        <v>2357.9499999999998</v>
      </c>
      <c r="Y82">
        <v>2191.6</v>
      </c>
      <c r="Z82">
        <v>2357.9499999999998</v>
      </c>
      <c r="AA82">
        <v>1691.5</v>
      </c>
      <c r="AB82">
        <v>2396.6</v>
      </c>
      <c r="AC82" s="1">
        <f>(Table2[[#This Row],[Close Price]]/Table2[[#This Row],[Day Low]])-1</f>
        <v>5.7305961137337214E-3</v>
      </c>
      <c r="AD82" s="1">
        <f>(Table2[[#This Row],[Day High]]/Table2[[#This Row],[Close Price]])-1</f>
        <v>2.9537615159585862E-2</v>
      </c>
      <c r="AE82" s="1">
        <f>(Table2[[#This Row],[Close Price]]/Table2[[#This Row],[Current Week Low]])-1</f>
        <v>4.5035590436211193E-2</v>
      </c>
      <c r="AF82" s="1">
        <f>(Table2[[#This Row],[Current Week High]]/Table2[[#This Row],[Close Price]])-1</f>
        <v>2.9537615159585862E-2</v>
      </c>
      <c r="AG82" s="1">
        <f>(Table2[[#This Row],[Close Price]]/Table2[[#This Row],[Current Month Low]])-1</f>
        <v>0.35400532072125346</v>
      </c>
      <c r="AH82" s="1">
        <f>(Table2[[#This Row],[Current Month High]]/Table2[[#This Row],[Close Price]])-1</f>
        <v>4.6413133650613281E-2</v>
      </c>
      <c r="AI82">
        <v>4.6413133650613201</v>
      </c>
      <c r="AJ82">
        <v>189.911392405063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0.25</v>
      </c>
      <c r="AM82" t="s">
        <v>2950</v>
      </c>
      <c r="AN82">
        <v>8.77</v>
      </c>
      <c r="AO82" t="s">
        <v>2950</v>
      </c>
      <c r="AP82">
        <v>0.17304062242407101</v>
      </c>
      <c r="AQ82">
        <f>(Table2[[#This Row],[Sharpe Ratio]]-AVERAGE(Table2[Sharpe Ratio]))/_xlfn.STDEV.P(Table2[Sharpe Ratio])</f>
        <v>1.2592895010352736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4.8342285439118919</v>
      </c>
    </row>
    <row r="83" spans="1:44" x14ac:dyDescent="0.3">
      <c r="A83" t="s">
        <v>245</v>
      </c>
      <c r="B83" t="s">
        <v>246</v>
      </c>
      <c r="C83" t="s">
        <v>2916</v>
      </c>
      <c r="D83" t="s">
        <v>211</v>
      </c>
      <c r="E83">
        <v>100431.328916325</v>
      </c>
      <c r="F83">
        <v>7227.6</v>
      </c>
      <c r="G83">
        <v>81.421172144228606</v>
      </c>
      <c r="H83">
        <f>(Table2[[#This Row],[1Y Return vs Nifty]]-AVERAGE(Table2[1Y Return vs Nifty]))/_xlfn.STDEV.P(Table2[1Y Return vs Nifty])</f>
        <v>0.43242470017999451</v>
      </c>
      <c r="I83">
        <v>4.54646741646203</v>
      </c>
      <c r="J83">
        <f>(Table2[[#This Row],[1M Return vs Nifty]]-AVERAGE(Table2[1M Return vs Nifty]))/_xlfn.STDEV.P(Table2[1M Return vs Nifty])</f>
        <v>0.11236131743907819</v>
      </c>
      <c r="K83">
        <v>22.864783526742201</v>
      </c>
      <c r="L83">
        <f>(Table2[[#This Row],[6M Return vs Nifty]]-AVERAGE(Table2[6M Return vs Nifty]))/_xlfn.STDEV.P(Table2[6M Return vs Nifty])</f>
        <v>0.31756293019536763</v>
      </c>
      <c r="M83">
        <v>1.5446020350132801</v>
      </c>
      <c r="N83">
        <f>(Table2[[#This Row],[1W Return vs Nifty]]-AVERAGE(Table2[1W Return vs Nifty]))/_xlfn.STDEV.P(Table2[1W Return vs Nifty])</f>
        <v>0.32249554992163232</v>
      </c>
      <c r="O83">
        <v>6909.92</v>
      </c>
      <c r="P83">
        <v>6421.59647728253</v>
      </c>
      <c r="Q83">
        <v>5348.0674651196996</v>
      </c>
      <c r="R83">
        <v>75.168678941326306</v>
      </c>
      <c r="S83" s="1">
        <f>(Table2[[#This Row],[Close Price]]-Table2[[#This Row],[20D EMA]])/Table2[[#This Row],[20D EMA]]</f>
        <v>4.5974483062032598E-2</v>
      </c>
      <c r="T83" s="1">
        <f>(Table2[[#This Row],[Close Price]]-Table2[[#This Row],[50D EMA]])/Table2[[#This Row],[50D EMA]]</f>
        <v>0.12551450804622222</v>
      </c>
      <c r="U83" s="1">
        <f>(Table2[[#This Row],[Close Price]]-Table2[[#This Row],[200D EMA]])/Table2[[#This Row],[200D EMA]]</f>
        <v>0.35144144069585581</v>
      </c>
      <c r="V83">
        <v>0.79762367775571696</v>
      </c>
      <c r="W83">
        <v>7191.15</v>
      </c>
      <c r="X83">
        <v>7331.45</v>
      </c>
      <c r="Y83">
        <v>6985</v>
      </c>
      <c r="Z83">
        <v>7331.45</v>
      </c>
      <c r="AA83">
        <v>6137</v>
      </c>
      <c r="AB83">
        <v>7331.45</v>
      </c>
      <c r="AC83" s="1">
        <f>(Table2[[#This Row],[Close Price]]/Table2[[#This Row],[Day Low]])-1</f>
        <v>5.0687303143448492E-3</v>
      </c>
      <c r="AD83" s="1">
        <f>(Table2[[#This Row],[Day High]]/Table2[[#This Row],[Close Price]])-1</f>
        <v>1.436853173944308E-2</v>
      </c>
      <c r="AE83" s="1">
        <f>(Table2[[#This Row],[Close Price]]/Table2[[#This Row],[Current Week Low]])-1</f>
        <v>3.4731567644953554E-2</v>
      </c>
      <c r="AF83" s="1">
        <f>(Table2[[#This Row],[Current Week High]]/Table2[[#This Row],[Close Price]])-1</f>
        <v>1.436853173944308E-2</v>
      </c>
      <c r="AG83" s="1">
        <f>(Table2[[#This Row],[Close Price]]/Table2[[#This Row],[Current Month Low]])-1</f>
        <v>0.17770897832817334</v>
      </c>
      <c r="AH83" s="1">
        <f>(Table2[[#This Row],[Current Month High]]/Table2[[#This Row],[Close Price]])-1</f>
        <v>1.436853173944308E-2</v>
      </c>
      <c r="AI83">
        <v>1.4368531739443</v>
      </c>
      <c r="AJ83">
        <v>111.580796252927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0.26</v>
      </c>
      <c r="AM83" t="s">
        <v>2950</v>
      </c>
      <c r="AN83">
        <v>5.38</v>
      </c>
      <c r="AO83" t="s">
        <v>2950</v>
      </c>
      <c r="AP83">
        <v>0.17241885259188799</v>
      </c>
      <c r="AQ83">
        <f>(Table2[[#This Row],[Sharpe Ratio]]-AVERAGE(Table2[Sharpe Ratio]))/_xlfn.STDEV.P(Table2[Sharpe Ratio])</f>
        <v>1.2524266843374532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2.437271182073526</v>
      </c>
    </row>
    <row r="84" spans="1:44" x14ac:dyDescent="0.3">
      <c r="A84" t="s">
        <v>635</v>
      </c>
      <c r="B84" t="s">
        <v>636</v>
      </c>
      <c r="C84" t="s">
        <v>2911</v>
      </c>
      <c r="D84" t="s">
        <v>46</v>
      </c>
      <c r="E84">
        <v>25577.3255493</v>
      </c>
      <c r="F84">
        <v>271.89999999999998</v>
      </c>
      <c r="G84">
        <v>199.913062923962</v>
      </c>
      <c r="H84">
        <f>(Table2[[#This Row],[1Y Return vs Nifty]]-AVERAGE(Table2[1Y Return vs Nifty]))/_xlfn.STDEV.P(Table2[1Y Return vs Nifty])</f>
        <v>1.8439289200123814</v>
      </c>
      <c r="I84">
        <v>-2.1887525176722198</v>
      </c>
      <c r="J84">
        <f>(Table2[[#This Row],[1M Return vs Nifty]]-AVERAGE(Table2[1M Return vs Nifty]))/_xlfn.STDEV.P(Table2[1M Return vs Nifty])</f>
        <v>-0.54557512062436775</v>
      </c>
      <c r="K84">
        <v>47.710179361997398</v>
      </c>
      <c r="L84">
        <f>(Table2[[#This Row],[6M Return vs Nifty]]-AVERAGE(Table2[6M Return vs Nifty]))/_xlfn.STDEV.P(Table2[6M Return vs Nifty])</f>
        <v>1.0788746310592621</v>
      </c>
      <c r="M84">
        <v>1.9698725218478501</v>
      </c>
      <c r="N84">
        <f>(Table2[[#This Row],[1W Return vs Nifty]]-AVERAGE(Table2[1W Return vs Nifty]))/_xlfn.STDEV.P(Table2[1W Return vs Nifty])</f>
        <v>0.40676144456568158</v>
      </c>
      <c r="O84">
        <v>266.68</v>
      </c>
      <c r="P84">
        <v>255.446532477174</v>
      </c>
      <c r="Q84">
        <v>204.081493170648</v>
      </c>
      <c r="R84">
        <v>60.119811748445997</v>
      </c>
      <c r="S84" s="1">
        <f>(Table2[[#This Row],[Close Price]]-Table2[[#This Row],[20D EMA]])/Table2[[#This Row],[20D EMA]]</f>
        <v>1.9574021298934943E-2</v>
      </c>
      <c r="T84" s="1">
        <f>(Table2[[#This Row],[Close Price]]-Table2[[#This Row],[50D EMA]])/Table2[[#This Row],[50D EMA]]</f>
        <v>6.441061212798499E-2</v>
      </c>
      <c r="U84" s="1">
        <f>(Table2[[#This Row],[Close Price]]-Table2[[#This Row],[200D EMA]])/Table2[[#This Row],[200D EMA]]</f>
        <v>0.33231091058631063</v>
      </c>
      <c r="V84">
        <v>1.05393442988857</v>
      </c>
      <c r="W84">
        <v>270.39999999999998</v>
      </c>
      <c r="X84">
        <v>281.7</v>
      </c>
      <c r="Y84">
        <v>270.39999999999998</v>
      </c>
      <c r="Z84">
        <v>287.55</v>
      </c>
      <c r="AA84">
        <v>213</v>
      </c>
      <c r="AB84">
        <v>298.95</v>
      </c>
      <c r="AC84" s="1">
        <f>(Table2[[#This Row],[Close Price]]/Table2[[#This Row],[Day Low]])-1</f>
        <v>5.5473372781065233E-3</v>
      </c>
      <c r="AD84" s="1">
        <f>(Table2[[#This Row],[Day High]]/Table2[[#This Row],[Close Price]])-1</f>
        <v>3.6042662743655862E-2</v>
      </c>
      <c r="AE84" s="1">
        <f>(Table2[[#This Row],[Close Price]]/Table2[[#This Row],[Current Week Low]])-1</f>
        <v>5.5473372781065233E-3</v>
      </c>
      <c r="AF84" s="1">
        <f>(Table2[[#This Row],[Current Week High]]/Table2[[#This Row],[Close Price]])-1</f>
        <v>5.7557925707981017E-2</v>
      </c>
      <c r="AG84" s="1">
        <f>(Table2[[#This Row],[Close Price]]/Table2[[#This Row],[Current Month Low]])-1</f>
        <v>0.27652582159624406</v>
      </c>
      <c r="AH84" s="1">
        <f>(Table2[[#This Row],[Current Month High]]/Table2[[#This Row],[Close Price]])-1</f>
        <v>9.9485104817947922E-2</v>
      </c>
      <c r="AI84">
        <v>10.867966164030801</v>
      </c>
      <c r="AJ84">
        <v>244.17721518987301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0.11</v>
      </c>
      <c r="AM84" t="s">
        <v>2950</v>
      </c>
      <c r="AN84">
        <v>9.1999999999999993</v>
      </c>
      <c r="AO84" t="s">
        <v>2950</v>
      </c>
      <c r="AP84">
        <v>0.17140920143273899</v>
      </c>
      <c r="AQ84">
        <f>(Table2[[#This Row],[Sharpe Ratio]]-AVERAGE(Table2[Sharpe Ratio]))/_xlfn.STDEV.P(Table2[Sharpe Ratio])</f>
        <v>1.2412826074213157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4.0252724824342732</v>
      </c>
    </row>
    <row r="85" spans="1:44" x14ac:dyDescent="0.3">
      <c r="A85" t="s">
        <v>441</v>
      </c>
      <c r="B85" t="s">
        <v>442</v>
      </c>
      <c r="C85" t="s">
        <v>2916</v>
      </c>
      <c r="D85" t="s">
        <v>143</v>
      </c>
      <c r="E85">
        <v>46849.763086874998</v>
      </c>
      <c r="F85">
        <v>11414.9</v>
      </c>
      <c r="G85">
        <v>145.231908416968</v>
      </c>
      <c r="H85">
        <f>(Table2[[#This Row],[1Y Return vs Nifty]]-AVERAGE(Table2[1Y Return vs Nifty]))/_xlfn.STDEV.P(Table2[1Y Return vs Nifty])</f>
        <v>1.1925537092361014</v>
      </c>
      <c r="I85">
        <v>-0.36692261922695402</v>
      </c>
      <c r="J85">
        <f>(Table2[[#This Row],[1M Return vs Nifty]]-AVERAGE(Table2[1M Return vs Nifty]))/_xlfn.STDEV.P(Table2[1M Return vs Nifty])</f>
        <v>-0.36760791452530767</v>
      </c>
      <c r="K85">
        <v>110.156247295047</v>
      </c>
      <c r="L85">
        <f>(Table2[[#This Row],[6M Return vs Nifty]]-AVERAGE(Table2[6M Return vs Nifty]))/_xlfn.STDEV.P(Table2[6M Return vs Nifty])</f>
        <v>2.9923447365712268</v>
      </c>
      <c r="M85">
        <v>2.9255862171349301</v>
      </c>
      <c r="N85">
        <f>(Table2[[#This Row],[1W Return vs Nifty]]-AVERAGE(Table2[1W Return vs Nifty]))/_xlfn.STDEV.P(Table2[1W Return vs Nifty])</f>
        <v>0.59613284947171685</v>
      </c>
      <c r="O85">
        <v>10846.54</v>
      </c>
      <c r="P85">
        <v>9922.60487741826</v>
      </c>
      <c r="Q85">
        <v>7169.3229422224103</v>
      </c>
      <c r="R85">
        <v>63.8682435301697</v>
      </c>
      <c r="S85" s="1">
        <f>(Table2[[#This Row],[Close Price]]-Table2[[#This Row],[20D EMA]])/Table2[[#This Row],[20D EMA]]</f>
        <v>5.2400120222669967E-2</v>
      </c>
      <c r="T85" s="1">
        <f>(Table2[[#This Row],[Close Price]]-Table2[[#This Row],[50D EMA]])/Table2[[#This Row],[50D EMA]]</f>
        <v>0.15039348447481632</v>
      </c>
      <c r="U85" s="1">
        <f>(Table2[[#This Row],[Close Price]]-Table2[[#This Row],[200D EMA]])/Table2[[#This Row],[200D EMA]]</f>
        <v>0.59218661120341554</v>
      </c>
      <c r="V85">
        <v>0.58362114131116005</v>
      </c>
      <c r="W85">
        <v>11300</v>
      </c>
      <c r="X85">
        <v>12218.75</v>
      </c>
      <c r="Y85">
        <v>11047.2</v>
      </c>
      <c r="Z85">
        <v>12218.75</v>
      </c>
      <c r="AA85">
        <v>9090</v>
      </c>
      <c r="AB85">
        <v>12218.75</v>
      </c>
      <c r="AC85" s="1">
        <f>(Table2[[#This Row],[Close Price]]/Table2[[#This Row],[Day Low]])-1</f>
        <v>1.0168141592920232E-2</v>
      </c>
      <c r="AD85" s="1">
        <f>(Table2[[#This Row],[Day High]]/Table2[[#This Row],[Close Price]])-1</f>
        <v>7.0421116260326544E-2</v>
      </c>
      <c r="AE85" s="1">
        <f>(Table2[[#This Row],[Close Price]]/Table2[[#This Row],[Current Week Low]])-1</f>
        <v>3.3284452168875323E-2</v>
      </c>
      <c r="AF85" s="1">
        <f>(Table2[[#This Row],[Current Week High]]/Table2[[#This Row],[Close Price]])-1</f>
        <v>7.0421116260326544E-2</v>
      </c>
      <c r="AG85" s="1">
        <f>(Table2[[#This Row],[Close Price]]/Table2[[#This Row],[Current Month Low]])-1</f>
        <v>0.25576457645764572</v>
      </c>
      <c r="AH85" s="1">
        <f>(Table2[[#This Row],[Current Month High]]/Table2[[#This Row],[Close Price]])-1</f>
        <v>7.0421116260326544E-2</v>
      </c>
      <c r="AI85">
        <v>8.4512347896170894</v>
      </c>
      <c r="AJ85">
        <v>192.99776688313301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0.56999999999999995</v>
      </c>
      <c r="AM85" t="s">
        <v>2950</v>
      </c>
      <c r="AN85">
        <v>9.26</v>
      </c>
      <c r="AO85" t="s">
        <v>2950</v>
      </c>
      <c r="AP85">
        <v>0.17072960071101201</v>
      </c>
      <c r="AQ85">
        <f>(Table2[[#This Row],[Sharpe Ratio]]-AVERAGE(Table2[Sharpe Ratio]))/_xlfn.STDEV.P(Table2[Sharpe Ratio])</f>
        <v>1.2337814792875437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5.6472048600412812</v>
      </c>
    </row>
    <row r="86" spans="1:44" x14ac:dyDescent="0.3">
      <c r="A86" t="s">
        <v>207</v>
      </c>
      <c r="B86" t="s">
        <v>208</v>
      </c>
      <c r="C86" t="s">
        <v>2908</v>
      </c>
      <c r="D86" t="s">
        <v>32</v>
      </c>
      <c r="E86">
        <v>119465.92774955</v>
      </c>
      <c r="F86">
        <v>140.21</v>
      </c>
      <c r="G86">
        <v>79.017087407833898</v>
      </c>
      <c r="H86">
        <f>(Table2[[#This Row],[1Y Return vs Nifty]]-AVERAGE(Table2[1Y Return vs Nifty]))/_xlfn.STDEV.P(Table2[1Y Return vs Nifty])</f>
        <v>0.40378665813403064</v>
      </c>
      <c r="I86">
        <v>-13.493897029331301</v>
      </c>
      <c r="J86">
        <f>(Table2[[#This Row],[1M Return vs Nifty]]-AVERAGE(Table2[1M Return vs Nifty]))/_xlfn.STDEV.P(Table2[1M Return vs Nifty])</f>
        <v>-1.6499290369823469</v>
      </c>
      <c r="K86">
        <v>8.5742515037120697</v>
      </c>
      <c r="L86">
        <f>(Table2[[#This Row],[6M Return vs Nifty]]-AVERAGE(Table2[6M Return vs Nifty]))/_xlfn.STDEV.P(Table2[6M Return vs Nifty])</f>
        <v>-0.12032702385660697</v>
      </c>
      <c r="M86">
        <v>-5.4398065221945204</v>
      </c>
      <c r="N86">
        <f>(Table2[[#This Row],[1W Return vs Nifty]]-AVERAGE(Table2[1W Return vs Nifty]))/_xlfn.STDEV.P(Table2[1W Return vs Nifty])</f>
        <v>-1.0614411535477841</v>
      </c>
      <c r="O86">
        <v>146.54</v>
      </c>
      <c r="P86">
        <v>147.14819421896399</v>
      </c>
      <c r="Q86">
        <v>129.72763910027999</v>
      </c>
      <c r="R86">
        <v>74.615947345333595</v>
      </c>
      <c r="S86" s="1">
        <f>(Table2[[#This Row],[Close Price]]-Table2[[#This Row],[20D EMA]])/Table2[[#This Row],[20D EMA]]</f>
        <v>-4.3196396888221543E-2</v>
      </c>
      <c r="T86" s="1">
        <f>(Table2[[#This Row],[Close Price]]-Table2[[#This Row],[50D EMA]])/Table2[[#This Row],[50D EMA]]</f>
        <v>-4.7151066010634152E-2</v>
      </c>
      <c r="U86" s="1">
        <f>(Table2[[#This Row],[Close Price]]-Table2[[#This Row],[200D EMA]])/Table2[[#This Row],[200D EMA]]</f>
        <v>8.080283409472297E-2</v>
      </c>
      <c r="V86">
        <v>0.71184675901410499</v>
      </c>
      <c r="W86">
        <v>139.5</v>
      </c>
      <c r="X86">
        <v>143.25</v>
      </c>
      <c r="Y86">
        <v>139.5</v>
      </c>
      <c r="Z86">
        <v>145</v>
      </c>
      <c r="AA86">
        <v>129.55000000000001</v>
      </c>
      <c r="AB86">
        <v>172.5</v>
      </c>
      <c r="AC86" s="1">
        <f>(Table2[[#This Row],[Close Price]]/Table2[[#This Row],[Day Low]])-1</f>
        <v>5.0896057347671331E-3</v>
      </c>
      <c r="AD86" s="1">
        <f>(Table2[[#This Row],[Day High]]/Table2[[#This Row],[Close Price]])-1</f>
        <v>2.1681763069681059E-2</v>
      </c>
      <c r="AE86" s="1">
        <f>(Table2[[#This Row],[Close Price]]/Table2[[#This Row],[Current Week Low]])-1</f>
        <v>5.0896057347671331E-3</v>
      </c>
      <c r="AF86" s="1">
        <f>(Table2[[#This Row],[Current Week High]]/Table2[[#This Row],[Close Price]])-1</f>
        <v>3.4163041152556861E-2</v>
      </c>
      <c r="AG86" s="1">
        <f>(Table2[[#This Row],[Close Price]]/Table2[[#This Row],[Current Month Low]])-1</f>
        <v>8.2284832111154005E-2</v>
      </c>
      <c r="AH86" s="1">
        <f>(Table2[[#This Row],[Current Month High]]/Table2[[#This Row],[Close Price]])-1</f>
        <v>0.23029741102631762</v>
      </c>
      <c r="AI86">
        <v>23.0297411026317</v>
      </c>
      <c r="AJ86">
        <v>106.191176470588</v>
      </c>
      <c r="AK86" t="str">
        <f>IF(AND(Table2[[#This Row],[20D EMA]]&gt;Table2[[#This Row],[50D EMA]],Table2[[#This Row],[50D EMA]]&gt;Table2[[#This Row],[200D EMA]]),"Uptrend","Downtrend/NoTrend")</f>
        <v>Downtrend/NoTrend</v>
      </c>
      <c r="AL86">
        <v>-0.19</v>
      </c>
      <c r="AM86" t="s">
        <v>2949</v>
      </c>
      <c r="AN86">
        <v>-3</v>
      </c>
      <c r="AO86" t="s">
        <v>2949</v>
      </c>
      <c r="AP86">
        <v>0.170454458292459</v>
      </c>
      <c r="AQ86">
        <f>(Table2[[#This Row],[Sharpe Ratio]]-AVERAGE(Table2[Sharpe Ratio]))/_xlfn.STDEV.P(Table2[Sharpe Ratio])</f>
        <v>1.2307445806048032</v>
      </c>
      <c r="AR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87" spans="1:44" x14ac:dyDescent="0.3">
      <c r="A87" t="s">
        <v>641</v>
      </c>
      <c r="B87" t="s">
        <v>642</v>
      </c>
      <c r="C87" t="s">
        <v>2908</v>
      </c>
      <c r="D87" t="s">
        <v>255</v>
      </c>
      <c r="E87">
        <v>25049.16322798</v>
      </c>
      <c r="F87">
        <v>12222.95</v>
      </c>
      <c r="G87">
        <v>180.34980700329899</v>
      </c>
      <c r="H87">
        <f>(Table2[[#This Row],[1Y Return vs Nifty]]-AVERAGE(Table2[1Y Return vs Nifty]))/_xlfn.STDEV.P(Table2[1Y Return vs Nifty])</f>
        <v>1.6108866577616405</v>
      </c>
      <c r="I87">
        <v>6.9334920899823098</v>
      </c>
      <c r="J87">
        <f>(Table2[[#This Row],[1M Return vs Nifty]]-AVERAGE(Table2[1M Return vs Nifty]))/_xlfn.STDEV.P(Table2[1M Return vs Nifty])</f>
        <v>0.34554011881809615</v>
      </c>
      <c r="K87">
        <v>56.018683702645099</v>
      </c>
      <c r="L87">
        <f>(Table2[[#This Row],[6M Return vs Nifty]]-AVERAGE(Table2[6M Return vs Nifty]))/_xlfn.STDEV.P(Table2[6M Return vs Nifty])</f>
        <v>1.3334635139716433</v>
      </c>
      <c r="M87">
        <v>1.07321846667527</v>
      </c>
      <c r="N87">
        <f>(Table2[[#This Row],[1W Return vs Nifty]]-AVERAGE(Table2[1W Return vs Nifty]))/_xlfn.STDEV.P(Table2[1W Return vs Nifty])</f>
        <v>0.2290925056563988</v>
      </c>
      <c r="O87">
        <v>11688.85</v>
      </c>
      <c r="P87">
        <v>10712.2996330075</v>
      </c>
      <c r="Q87">
        <v>8280.8004016709692</v>
      </c>
      <c r="R87">
        <v>83.688490229349796</v>
      </c>
      <c r="S87" s="1">
        <f>(Table2[[#This Row],[Close Price]]-Table2[[#This Row],[20D EMA]])/Table2[[#This Row],[20D EMA]]</f>
        <v>4.5693117800296897E-2</v>
      </c>
      <c r="T87" s="1">
        <f>(Table2[[#This Row],[Close Price]]-Table2[[#This Row],[50D EMA]])/Table2[[#This Row],[50D EMA]]</f>
        <v>0.14102017482201273</v>
      </c>
      <c r="U87" s="1">
        <f>(Table2[[#This Row],[Close Price]]-Table2[[#This Row],[200D EMA]])/Table2[[#This Row],[200D EMA]]</f>
        <v>0.47605900481957658</v>
      </c>
      <c r="V87">
        <v>0.59565568387416601</v>
      </c>
      <c r="W87">
        <v>12008.3</v>
      </c>
      <c r="X87">
        <v>12485</v>
      </c>
      <c r="Y87">
        <v>11666</v>
      </c>
      <c r="Z87">
        <v>12485</v>
      </c>
      <c r="AA87">
        <v>10176.549999999999</v>
      </c>
      <c r="AB87">
        <v>12655.3</v>
      </c>
      <c r="AC87" s="1">
        <f>(Table2[[#This Row],[Close Price]]/Table2[[#This Row],[Day Low]])-1</f>
        <v>1.7875136364015054E-2</v>
      </c>
      <c r="AD87" s="1">
        <f>(Table2[[#This Row],[Day High]]/Table2[[#This Row],[Close Price]])-1</f>
        <v>2.1439177939859055E-2</v>
      </c>
      <c r="AE87" s="1">
        <f>(Table2[[#This Row],[Close Price]]/Table2[[#This Row],[Current Week Low]])-1</f>
        <v>4.7741299502828793E-2</v>
      </c>
      <c r="AF87" s="1">
        <f>(Table2[[#This Row],[Current Week High]]/Table2[[#This Row],[Close Price]])-1</f>
        <v>2.1439177939859055E-2</v>
      </c>
      <c r="AG87" s="1">
        <f>(Table2[[#This Row],[Close Price]]/Table2[[#This Row],[Current Month Low]])-1</f>
        <v>0.2010897602822177</v>
      </c>
      <c r="AH87" s="1">
        <f>(Table2[[#This Row],[Current Month High]]/Table2[[#This Row],[Close Price]])-1</f>
        <v>3.5371984668185474E-2</v>
      </c>
      <c r="AI87">
        <v>3.5371984668185399</v>
      </c>
      <c r="AJ87">
        <v>219.83602600168399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0.25</v>
      </c>
      <c r="AM87" t="s">
        <v>2950</v>
      </c>
      <c r="AN87">
        <v>2.11</v>
      </c>
      <c r="AO87" t="s">
        <v>2950</v>
      </c>
      <c r="AP87">
        <v>0.17026799845329399</v>
      </c>
      <c r="AQ87">
        <f>(Table2[[#This Row],[Sharpe Ratio]]-AVERAGE(Table2[Sharpe Ratio]))/_xlfn.STDEV.P(Table2[Sharpe Ratio])</f>
        <v>1.2286865204811692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4.7476693166889481</v>
      </c>
    </row>
    <row r="88" spans="1:44" x14ac:dyDescent="0.3">
      <c r="A88" t="s">
        <v>1445</v>
      </c>
      <c r="B88" t="s">
        <v>1446</v>
      </c>
      <c r="C88" t="s">
        <v>2916</v>
      </c>
      <c r="D88" t="s">
        <v>694</v>
      </c>
      <c r="E88">
        <v>6125.1841018499999</v>
      </c>
      <c r="F88">
        <v>214.08</v>
      </c>
      <c r="G88">
        <v>148.257715693817</v>
      </c>
      <c r="H88">
        <f>(Table2[[#This Row],[1Y Return vs Nifty]]-AVERAGE(Table2[1Y Return vs Nifty]))/_xlfn.STDEV.P(Table2[1Y Return vs Nifty])</f>
        <v>1.2285978613849708</v>
      </c>
      <c r="I88">
        <v>9.0856901077687002</v>
      </c>
      <c r="J88">
        <f>(Table2[[#This Row],[1M Return vs Nifty]]-AVERAGE(Table2[1M Return vs Nifty]))/_xlfn.STDEV.P(Table2[1M Return vs Nifty])</f>
        <v>0.55577965244538252</v>
      </c>
      <c r="K88">
        <v>9.8734145279585892</v>
      </c>
      <c r="L88">
        <f>(Table2[[#This Row],[6M Return vs Nifty]]-AVERAGE(Table2[6M Return vs Nifty]))/_xlfn.STDEV.P(Table2[6M Return vs Nifty])</f>
        <v>-8.0518118486496995E-2</v>
      </c>
      <c r="M88">
        <v>-0.18402066265487799</v>
      </c>
      <c r="N88">
        <f>(Table2[[#This Row],[1W Return vs Nifty]]-AVERAGE(Table2[1W Return vs Nifty]))/_xlfn.STDEV.P(Table2[1W Return vs Nifty])</f>
        <v>-2.0025134279245287E-2</v>
      </c>
      <c r="O88">
        <v>203.15</v>
      </c>
      <c r="P88">
        <v>192.71407771121801</v>
      </c>
      <c r="Q88">
        <v>164.310956777298</v>
      </c>
      <c r="R88">
        <v>57.358512676882</v>
      </c>
      <c r="S88" s="1">
        <f>(Table2[[#This Row],[Close Price]]-Table2[[#This Row],[20D EMA]])/Table2[[#This Row],[20D EMA]]</f>
        <v>5.3802608909672686E-2</v>
      </c>
      <c r="T88" s="1">
        <f>(Table2[[#This Row],[Close Price]]-Table2[[#This Row],[50D EMA]])/Table2[[#This Row],[50D EMA]]</f>
        <v>0.11086850811593967</v>
      </c>
      <c r="U88" s="1">
        <f>(Table2[[#This Row],[Close Price]]-Table2[[#This Row],[200D EMA]])/Table2[[#This Row],[200D EMA]]</f>
        <v>0.30289546235286935</v>
      </c>
      <c r="V88">
        <v>1.4530424736490499</v>
      </c>
      <c r="W88">
        <v>212.1</v>
      </c>
      <c r="X88">
        <v>218.4</v>
      </c>
      <c r="Y88">
        <v>211.45</v>
      </c>
      <c r="Z88">
        <v>223.45</v>
      </c>
      <c r="AA88">
        <v>160.35</v>
      </c>
      <c r="AB88">
        <v>223.45</v>
      </c>
      <c r="AC88" s="1">
        <f>(Table2[[#This Row],[Close Price]]/Table2[[#This Row],[Day Low]])-1</f>
        <v>9.3352192362095021E-3</v>
      </c>
      <c r="AD88" s="1">
        <f>(Table2[[#This Row],[Day High]]/Table2[[#This Row],[Close Price]])-1</f>
        <v>2.0179372197309364E-2</v>
      </c>
      <c r="AE88" s="1">
        <f>(Table2[[#This Row],[Close Price]]/Table2[[#This Row],[Current Week Low]])-1</f>
        <v>1.2437928588318936E-2</v>
      </c>
      <c r="AF88" s="1">
        <f>(Table2[[#This Row],[Current Week High]]/Table2[[#This Row],[Close Price]])-1</f>
        <v>4.3768684603886276E-2</v>
      </c>
      <c r="AG88" s="1">
        <f>(Table2[[#This Row],[Close Price]]/Table2[[#This Row],[Current Month Low]])-1</f>
        <v>0.33507951356407872</v>
      </c>
      <c r="AH88" s="1">
        <f>(Table2[[#This Row],[Current Month High]]/Table2[[#This Row],[Close Price]])-1</f>
        <v>4.3768684603886276E-2</v>
      </c>
      <c r="AI88">
        <v>8.2772795216741404</v>
      </c>
      <c r="AJ88">
        <v>187.355704697986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0.06</v>
      </c>
      <c r="AM88" t="s">
        <v>2950</v>
      </c>
      <c r="AN88">
        <v>18.21</v>
      </c>
      <c r="AO88" t="s">
        <v>2950</v>
      </c>
      <c r="AP88">
        <v>0.169684273491753</v>
      </c>
      <c r="AQ88">
        <f>(Table2[[#This Row],[Sharpe Ratio]]-AVERAGE(Table2[Sharpe Ratio]))/_xlfn.STDEV.P(Table2[Sharpe Ratio])</f>
        <v>1.222243626011791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2.9060778870764015</v>
      </c>
    </row>
    <row r="89" spans="1:44" x14ac:dyDescent="0.3">
      <c r="A89" t="s">
        <v>1038</v>
      </c>
      <c r="B89" t="s">
        <v>1039</v>
      </c>
      <c r="C89" t="s">
        <v>2921</v>
      </c>
      <c r="D89" t="s">
        <v>137</v>
      </c>
      <c r="E89">
        <v>11059.638558569901</v>
      </c>
      <c r="F89">
        <v>193.19</v>
      </c>
      <c r="G89">
        <v>139.75068082145799</v>
      </c>
      <c r="H89">
        <f>(Table2[[#This Row],[1Y Return vs Nifty]]-AVERAGE(Table2[1Y Return vs Nifty]))/_xlfn.STDEV.P(Table2[1Y Return vs Nifty])</f>
        <v>1.1272599931006562</v>
      </c>
      <c r="I89">
        <v>-8.2099433314038901</v>
      </c>
      <c r="J89">
        <f>(Table2[[#This Row],[1M Return vs Nifty]]-AVERAGE(Table2[1M Return vs Nifty]))/_xlfn.STDEV.P(Table2[1M Return vs Nifty])</f>
        <v>-1.1337609372165882</v>
      </c>
      <c r="K89">
        <v>-8.1027160154346198</v>
      </c>
      <c r="L89">
        <f>(Table2[[#This Row],[6M Return vs Nifty]]-AVERAGE(Table2[6M Return vs Nifty]))/_xlfn.STDEV.P(Table2[6M Return vs Nifty])</f>
        <v>-0.63134204617464762</v>
      </c>
      <c r="M89">
        <v>-4.5201408236813903</v>
      </c>
      <c r="N89">
        <f>(Table2[[#This Row],[1W Return vs Nifty]]-AVERAGE(Table2[1W Return vs Nifty]))/_xlfn.STDEV.P(Table2[1W Return vs Nifty])</f>
        <v>-0.87921253609660532</v>
      </c>
      <c r="O89">
        <v>198.18</v>
      </c>
      <c r="P89">
        <v>205.608679254435</v>
      </c>
      <c r="Q89">
        <v>195.81384847615001</v>
      </c>
      <c r="R89">
        <v>40.646890478121797</v>
      </c>
      <c r="S89" s="1">
        <f>(Table2[[#This Row],[Close Price]]-Table2[[#This Row],[20D EMA]])/Table2[[#This Row],[20D EMA]]</f>
        <v>-2.5179130083762283E-2</v>
      </c>
      <c r="T89" s="1">
        <f>(Table2[[#This Row],[Close Price]]-Table2[[#This Row],[50D EMA]])/Table2[[#This Row],[50D EMA]]</f>
        <v>-6.0399586726916504E-2</v>
      </c>
      <c r="U89" s="1">
        <f>(Table2[[#This Row],[Close Price]]-Table2[[#This Row],[200D EMA]])/Table2[[#This Row],[200D EMA]]</f>
        <v>-1.3399708430068463E-2</v>
      </c>
      <c r="V89">
        <v>0.56865227518536898</v>
      </c>
      <c r="W89">
        <v>193</v>
      </c>
      <c r="X89">
        <v>198.7</v>
      </c>
      <c r="Y89">
        <v>193</v>
      </c>
      <c r="Z89">
        <v>200.04</v>
      </c>
      <c r="AA89">
        <v>156.80000000000001</v>
      </c>
      <c r="AB89">
        <v>214</v>
      </c>
      <c r="AC89" s="1">
        <f>(Table2[[#This Row],[Close Price]]/Table2[[#This Row],[Day Low]])-1</f>
        <v>9.8445595854923518E-4</v>
      </c>
      <c r="AD89" s="1">
        <f>(Table2[[#This Row],[Day High]]/Table2[[#This Row],[Close Price]])-1</f>
        <v>2.8521144986800584E-2</v>
      </c>
      <c r="AE89" s="1">
        <f>(Table2[[#This Row],[Close Price]]/Table2[[#This Row],[Current Week Low]])-1</f>
        <v>9.8445595854923518E-4</v>
      </c>
      <c r="AF89" s="1">
        <f>(Table2[[#This Row],[Current Week High]]/Table2[[#This Row],[Close Price]])-1</f>
        <v>3.5457321807546904E-2</v>
      </c>
      <c r="AG89" s="1">
        <f>(Table2[[#This Row],[Close Price]]/Table2[[#This Row],[Current Month Low]])-1</f>
        <v>0.23207908163265301</v>
      </c>
      <c r="AH89" s="1">
        <f>(Table2[[#This Row],[Current Month High]]/Table2[[#This Row],[Close Price]])-1</f>
        <v>0.10771779077592014</v>
      </c>
      <c r="AI89">
        <v>47.471401211242799</v>
      </c>
      <c r="AJ89">
        <v>179.37816341287001</v>
      </c>
      <c r="AK89" t="str">
        <f>IF(AND(Table2[[#This Row],[20D EMA]]&gt;Table2[[#This Row],[50D EMA]],Table2[[#This Row],[50D EMA]]&gt;Table2[[#This Row],[200D EMA]]),"Uptrend","Downtrend/NoTrend")</f>
        <v>Downtrend/NoTrend</v>
      </c>
      <c r="AL89">
        <v>-0.23</v>
      </c>
      <c r="AM89" t="s">
        <v>2949</v>
      </c>
      <c r="AN89">
        <v>1.01</v>
      </c>
      <c r="AO89" t="s">
        <v>2950</v>
      </c>
      <c r="AP89">
        <v>0.16950650893163499</v>
      </c>
      <c r="AQ89">
        <f>(Table2[[#This Row],[Sharpe Ratio]]-AVERAGE(Table2[Sharpe Ratio]))/_xlfn.STDEV.P(Table2[Sharpe Ratio])</f>
        <v>1.220281540480598</v>
      </c>
      <c r="AR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90" spans="1:44" x14ac:dyDescent="0.3">
      <c r="A90" t="s">
        <v>25</v>
      </c>
      <c r="B90" t="s">
        <v>26</v>
      </c>
      <c r="C90" t="s">
        <v>2909</v>
      </c>
      <c r="D90" t="s">
        <v>27</v>
      </c>
      <c r="E90">
        <v>826210.69769870897</v>
      </c>
      <c r="F90">
        <v>1414.95</v>
      </c>
      <c r="G90">
        <v>38.997354604287899</v>
      </c>
      <c r="H90">
        <f>(Table2[[#This Row],[1Y Return vs Nifty]]-AVERAGE(Table2[1Y Return vs Nifty]))/_xlfn.STDEV.P(Table2[1Y Return vs Nifty])</f>
        <v>-7.2938131698012179E-2</v>
      </c>
      <c r="I90">
        <v>-1.7549158184944</v>
      </c>
      <c r="J90">
        <f>(Table2[[#This Row],[1M Return vs Nifty]]-AVERAGE(Table2[1M Return vs Nifty]))/_xlfn.STDEV.P(Table2[1M Return vs Nifty])</f>
        <v>-0.50319536534545595</v>
      </c>
      <c r="K90">
        <v>30.406313338168601</v>
      </c>
      <c r="L90">
        <f>(Table2[[#This Row],[6M Return vs Nifty]]-AVERAGE(Table2[6M Return vs Nifty]))/_xlfn.STDEV.P(Table2[6M Return vs Nifty])</f>
        <v>0.54865020793178321</v>
      </c>
      <c r="M90">
        <v>-1.71835751014684</v>
      </c>
      <c r="N90">
        <f>(Table2[[#This Row],[1W Return vs Nifty]]-AVERAGE(Table2[1W Return vs Nifty]))/_xlfn.STDEV.P(Table2[1W Return vs Nifty])</f>
        <v>-0.32404874076462781</v>
      </c>
      <c r="O90">
        <v>1395.03</v>
      </c>
      <c r="P90">
        <v>1343.9062025733899</v>
      </c>
      <c r="Q90">
        <v>1154.66336921321</v>
      </c>
      <c r="R90">
        <v>81.663143103378502</v>
      </c>
      <c r="S90" s="1">
        <f>(Table2[[#This Row],[Close Price]]-Table2[[#This Row],[20D EMA]])/Table2[[#This Row],[20D EMA]]</f>
        <v>1.4279262811552493E-2</v>
      </c>
      <c r="T90" s="1">
        <f>(Table2[[#This Row],[Close Price]]-Table2[[#This Row],[50D EMA]])/Table2[[#This Row],[50D EMA]]</f>
        <v>5.286365766492581E-2</v>
      </c>
      <c r="U90" s="1">
        <f>(Table2[[#This Row],[Close Price]]-Table2[[#This Row],[200D EMA]])/Table2[[#This Row],[200D EMA]]</f>
        <v>0.22542209073814293</v>
      </c>
      <c r="V90">
        <v>1.3105554124051699</v>
      </c>
      <c r="W90">
        <v>1409.85</v>
      </c>
      <c r="X90">
        <v>1434</v>
      </c>
      <c r="Y90">
        <v>1389.35</v>
      </c>
      <c r="Z90">
        <v>1434</v>
      </c>
      <c r="AA90">
        <v>1219.05</v>
      </c>
      <c r="AB90">
        <v>1455.95</v>
      </c>
      <c r="AC90" s="1">
        <f>(Table2[[#This Row],[Close Price]]/Table2[[#This Row],[Day Low]])-1</f>
        <v>3.6174061070326502E-3</v>
      </c>
      <c r="AD90" s="1">
        <f>(Table2[[#This Row],[Day High]]/Table2[[#This Row],[Close Price]])-1</f>
        <v>1.3463373264072986E-2</v>
      </c>
      <c r="AE90" s="1">
        <f>(Table2[[#This Row],[Close Price]]/Table2[[#This Row],[Current Week Low]])-1</f>
        <v>1.8425882606974531E-2</v>
      </c>
      <c r="AF90" s="1">
        <f>(Table2[[#This Row],[Current Week High]]/Table2[[#This Row],[Close Price]])-1</f>
        <v>1.3463373264072986E-2</v>
      </c>
      <c r="AG90" s="1">
        <f>(Table2[[#This Row],[Close Price]]/Table2[[#This Row],[Current Month Low]])-1</f>
        <v>0.16069890488495142</v>
      </c>
      <c r="AH90" s="1">
        <f>(Table2[[#This Row],[Current Month High]]/Table2[[#This Row],[Close Price]])-1</f>
        <v>2.8976288914802639E-2</v>
      </c>
      <c r="AI90">
        <v>2.8976288914802599</v>
      </c>
      <c r="AJ90">
        <v>67.182607668222303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7.0000000000000007E-2</v>
      </c>
      <c r="AM90" t="s">
        <v>2950</v>
      </c>
      <c r="AN90">
        <v>3.24</v>
      </c>
      <c r="AO90" t="s">
        <v>2950</v>
      </c>
      <c r="AP90">
        <v>0.16878686419129801</v>
      </c>
      <c r="AQ90">
        <f>(Table2[[#This Row],[Sharpe Ratio]]-AVERAGE(Table2[Sharpe Ratio]))/_xlfn.STDEV.P(Table2[Sharpe Ratio])</f>
        <v>1.2123384244192361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0.8608063945429234</v>
      </c>
    </row>
    <row r="91" spans="1:44" x14ac:dyDescent="0.3">
      <c r="A91" t="s">
        <v>105</v>
      </c>
      <c r="B91" t="s">
        <v>106</v>
      </c>
      <c r="C91" t="s">
        <v>2914</v>
      </c>
      <c r="D91" t="s">
        <v>60</v>
      </c>
      <c r="E91">
        <v>272685.58312869997</v>
      </c>
      <c r="F91">
        <v>725.3</v>
      </c>
      <c r="G91">
        <v>162.33904333705601</v>
      </c>
      <c r="H91">
        <f>(Table2[[#This Row],[1Y Return vs Nifty]]-AVERAGE(Table2[1Y Return vs Nifty]))/_xlfn.STDEV.P(Table2[1Y Return vs Nifty])</f>
        <v>1.3963380608069031</v>
      </c>
      <c r="I91">
        <v>0.47354387637210898</v>
      </c>
      <c r="J91">
        <f>(Table2[[#This Row],[1M Return vs Nifty]]-AVERAGE(Table2[1M Return vs Nifty]))/_xlfn.STDEV.P(Table2[1M Return vs Nifty])</f>
        <v>-0.28550613643434558</v>
      </c>
      <c r="K91">
        <v>30.633294815525002</v>
      </c>
      <c r="L91">
        <f>(Table2[[#This Row],[6M Return vs Nifty]]-AVERAGE(Table2[6M Return vs Nifty]))/_xlfn.STDEV.P(Table2[6M Return vs Nifty])</f>
        <v>0.55560536597139032</v>
      </c>
      <c r="M91">
        <v>-2.9956542677968798</v>
      </c>
      <c r="N91">
        <f>(Table2[[#This Row],[1W Return vs Nifty]]-AVERAGE(Table2[1W Return vs Nifty]))/_xlfn.STDEV.P(Table2[1W Return vs Nifty])</f>
        <v>-0.57714073125394894</v>
      </c>
      <c r="O91">
        <v>730.77</v>
      </c>
      <c r="P91">
        <v>683.83849999365702</v>
      </c>
      <c r="Q91">
        <v>542.68350476982005</v>
      </c>
      <c r="R91">
        <v>81.8460333197268</v>
      </c>
      <c r="S91" s="1">
        <f>(Table2[[#This Row],[Close Price]]-Table2[[#This Row],[20D EMA]])/Table2[[#This Row],[20D EMA]]</f>
        <v>-7.4852552786786918E-3</v>
      </c>
      <c r="T91" s="1">
        <f>(Table2[[#This Row],[Close Price]]-Table2[[#This Row],[50D EMA]])/Table2[[#This Row],[50D EMA]]</f>
        <v>6.0630543625033555E-2</v>
      </c>
      <c r="U91" s="1">
        <f>(Table2[[#This Row],[Close Price]]-Table2[[#This Row],[200D EMA]])/Table2[[#This Row],[200D EMA]]</f>
        <v>0.33650644183046791</v>
      </c>
      <c r="V91">
        <v>0.90457743175070005</v>
      </c>
      <c r="W91">
        <v>723.8</v>
      </c>
      <c r="X91">
        <v>742.4</v>
      </c>
      <c r="Y91">
        <v>720</v>
      </c>
      <c r="Z91">
        <v>744.8</v>
      </c>
      <c r="AA91">
        <v>640</v>
      </c>
      <c r="AB91">
        <v>895.85</v>
      </c>
      <c r="AC91" s="1">
        <f>(Table2[[#This Row],[Close Price]]/Table2[[#This Row],[Day Low]])-1</f>
        <v>2.0723956894168616E-3</v>
      </c>
      <c r="AD91" s="1">
        <f>(Table2[[#This Row],[Day High]]/Table2[[#This Row],[Close Price]])-1</f>
        <v>2.3576451123672904E-2</v>
      </c>
      <c r="AE91" s="1">
        <f>(Table2[[#This Row],[Close Price]]/Table2[[#This Row],[Current Week Low]])-1</f>
        <v>7.3611111111111516E-3</v>
      </c>
      <c r="AF91" s="1">
        <f>(Table2[[#This Row],[Current Week High]]/Table2[[#This Row],[Close Price]])-1</f>
        <v>2.6885426719977845E-2</v>
      </c>
      <c r="AG91" s="1">
        <f>(Table2[[#This Row],[Close Price]]/Table2[[#This Row],[Current Month Low]])-1</f>
        <v>0.13328125000000002</v>
      </c>
      <c r="AH91" s="1">
        <f>(Table2[[#This Row],[Current Month High]]/Table2[[#This Row],[Close Price]])-1</f>
        <v>0.23514407831242257</v>
      </c>
      <c r="AI91">
        <v>23.514407831242199</v>
      </c>
      <c r="AJ91">
        <v>213.982683982683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0.16</v>
      </c>
      <c r="AM91" t="s">
        <v>2950</v>
      </c>
      <c r="AN91">
        <v>-3.21</v>
      </c>
      <c r="AO91" t="s">
        <v>2949</v>
      </c>
      <c r="AP91">
        <v>0.16850421624797299</v>
      </c>
      <c r="AQ91">
        <f>(Table2[[#This Row],[Sharpe Ratio]]-AVERAGE(Table2[Sharpe Ratio]))/_xlfn.STDEV.P(Table2[Sharpe Ratio])</f>
        <v>1.2092186831184317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2.2985152422084307</v>
      </c>
    </row>
    <row r="92" spans="1:44" x14ac:dyDescent="0.3">
      <c r="A92" t="s">
        <v>1147</v>
      </c>
      <c r="B92" t="s">
        <v>1148</v>
      </c>
      <c r="C92" t="s">
        <v>621</v>
      </c>
      <c r="D92" t="s">
        <v>485</v>
      </c>
      <c r="E92">
        <v>9417.3889116299997</v>
      </c>
      <c r="F92">
        <v>357.6</v>
      </c>
      <c r="G92">
        <v>136.53327353548201</v>
      </c>
      <c r="H92">
        <f>(Table2[[#This Row],[1Y Return vs Nifty]]-AVERAGE(Table2[1Y Return vs Nifty]))/_xlfn.STDEV.P(Table2[1Y Return vs Nifty])</f>
        <v>1.0889334550465322</v>
      </c>
      <c r="I92">
        <v>-4.8713412884877103</v>
      </c>
      <c r="J92">
        <f>(Table2[[#This Row],[1M Return vs Nifty]]-AVERAGE(Table2[1M Return vs Nifty]))/_xlfn.STDEV.P(Table2[1M Return vs Nifty])</f>
        <v>-0.8076263851590888</v>
      </c>
      <c r="K92">
        <v>23.149518980832099</v>
      </c>
      <c r="L92">
        <f>(Table2[[#This Row],[6M Return vs Nifty]]-AVERAGE(Table2[6M Return vs Nifty]))/_xlfn.STDEV.P(Table2[6M Return vs Nifty])</f>
        <v>0.32628778345537635</v>
      </c>
      <c r="M92">
        <v>-7.3593986451079401</v>
      </c>
      <c r="N92">
        <f>(Table2[[#This Row],[1W Return vs Nifty]]-AVERAGE(Table2[1W Return vs Nifty]))/_xlfn.STDEV.P(Table2[1W Return vs Nifty])</f>
        <v>-1.4418017771898666</v>
      </c>
      <c r="O92">
        <v>365.18</v>
      </c>
      <c r="P92">
        <v>349.42307481307603</v>
      </c>
      <c r="Q92">
        <v>277.34404878316298</v>
      </c>
      <c r="R92">
        <v>50.747818775933702</v>
      </c>
      <c r="S92" s="1">
        <f>(Table2[[#This Row],[Close Price]]-Table2[[#This Row],[20D EMA]])/Table2[[#This Row],[20D EMA]]</f>
        <v>-2.0756887014622881E-2</v>
      </c>
      <c r="T92" s="1">
        <f>(Table2[[#This Row],[Close Price]]-Table2[[#This Row],[50D EMA]])/Table2[[#This Row],[50D EMA]]</f>
        <v>2.3401216966848121E-2</v>
      </c>
      <c r="U92" s="1">
        <f>(Table2[[#This Row],[Close Price]]-Table2[[#This Row],[200D EMA]])/Table2[[#This Row],[200D EMA]]</f>
        <v>0.28937325884206688</v>
      </c>
      <c r="V92">
        <v>1.31550469900992</v>
      </c>
      <c r="W92">
        <v>355.1</v>
      </c>
      <c r="X92">
        <v>366.8</v>
      </c>
      <c r="Y92">
        <v>350</v>
      </c>
      <c r="Z92">
        <v>366.95</v>
      </c>
      <c r="AA92">
        <v>326.7</v>
      </c>
      <c r="AB92">
        <v>393.6</v>
      </c>
      <c r="AC92" s="1">
        <f>(Table2[[#This Row],[Close Price]]/Table2[[#This Row],[Day Low]])-1</f>
        <v>7.0402703463812166E-3</v>
      </c>
      <c r="AD92" s="1">
        <f>(Table2[[#This Row],[Day High]]/Table2[[#This Row],[Close Price]])-1</f>
        <v>2.5727069351230369E-2</v>
      </c>
      <c r="AE92" s="1">
        <f>(Table2[[#This Row],[Close Price]]/Table2[[#This Row],[Current Week Low]])-1</f>
        <v>2.1714285714285797E-2</v>
      </c>
      <c r="AF92" s="1">
        <f>(Table2[[#This Row],[Current Week High]]/Table2[[#This Row],[Close Price]])-1</f>
        <v>2.6146532438478642E-2</v>
      </c>
      <c r="AG92" s="1">
        <f>(Table2[[#This Row],[Close Price]]/Table2[[#This Row],[Current Month Low]])-1</f>
        <v>9.4582185491276505E-2</v>
      </c>
      <c r="AH92" s="1">
        <f>(Table2[[#This Row],[Current Month High]]/Table2[[#This Row],[Close Price]])-1</f>
        <v>0.10067114093959728</v>
      </c>
      <c r="AI92">
        <v>10.067114093959701</v>
      </c>
      <c r="AJ92">
        <v>186.88327316486101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0.11</v>
      </c>
      <c r="AM92" t="s">
        <v>2950</v>
      </c>
      <c r="AN92">
        <v>-1.37</v>
      </c>
      <c r="AO92" t="s">
        <v>2949</v>
      </c>
      <c r="AP92">
        <v>0.16810866442754899</v>
      </c>
      <c r="AQ92">
        <f>(Table2[[#This Row],[Sharpe Ratio]]-AVERAGE(Table2[Sharpe Ratio]))/_xlfn.STDEV.P(Table2[Sharpe Ratio])</f>
        <v>1.2048527594316421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0.37064583558459518</v>
      </c>
    </row>
    <row r="93" spans="1:44" x14ac:dyDescent="0.3">
      <c r="A93" t="s">
        <v>325</v>
      </c>
      <c r="B93" t="s">
        <v>326</v>
      </c>
      <c r="C93" t="s">
        <v>2912</v>
      </c>
      <c r="D93" t="s">
        <v>255</v>
      </c>
      <c r="E93">
        <v>72163.841402299993</v>
      </c>
      <c r="F93">
        <v>4758.75</v>
      </c>
      <c r="G93">
        <v>24.882432210083898</v>
      </c>
      <c r="H93">
        <f>(Table2[[#This Row],[1Y Return vs Nifty]]-AVERAGE(Table2[1Y Return vs Nifty]))/_xlfn.STDEV.P(Table2[1Y Return vs Nifty])</f>
        <v>-0.24107851996357979</v>
      </c>
      <c r="I93">
        <v>-4.0394071547828299</v>
      </c>
      <c r="J93">
        <f>(Table2[[#This Row],[1M Return vs Nifty]]-AVERAGE(Table2[1M Return vs Nifty]))/_xlfn.STDEV.P(Table2[1M Return vs Nifty])</f>
        <v>-0.72635809904727899</v>
      </c>
      <c r="K93">
        <v>37.563854961788998</v>
      </c>
      <c r="L93">
        <f>(Table2[[#This Row],[6M Return vs Nifty]]-AVERAGE(Table2[6M Return vs Nifty]))/_xlfn.STDEV.P(Table2[6M Return vs Nifty])</f>
        <v>0.76797133381017846</v>
      </c>
      <c r="M93">
        <v>-4.1693907321293704</v>
      </c>
      <c r="N93">
        <f>(Table2[[#This Row],[1W Return vs Nifty]]-AVERAGE(Table2[1W Return vs Nifty]))/_xlfn.STDEV.P(Table2[1W Return vs Nifty])</f>
        <v>-0.80971260328652406</v>
      </c>
      <c r="O93">
        <v>4496.08</v>
      </c>
      <c r="P93">
        <v>4127.6686272795996</v>
      </c>
      <c r="Q93">
        <v>3445.4715921812099</v>
      </c>
      <c r="R93">
        <v>87.976528840691998</v>
      </c>
      <c r="S93" s="1">
        <f>(Table2[[#This Row],[Close Price]]-Table2[[#This Row],[20D EMA]])/Table2[[#This Row],[20D EMA]]</f>
        <v>5.8422003167203446E-2</v>
      </c>
      <c r="T93" s="1">
        <f>(Table2[[#This Row],[Close Price]]-Table2[[#This Row],[50D EMA]])/Table2[[#This Row],[50D EMA]]</f>
        <v>0.15289051270967063</v>
      </c>
      <c r="U93" s="1">
        <f>(Table2[[#This Row],[Close Price]]-Table2[[#This Row],[200D EMA]])/Table2[[#This Row],[200D EMA]]</f>
        <v>0.38116071274510166</v>
      </c>
      <c r="V93">
        <v>1.2766260811875101</v>
      </c>
      <c r="W93">
        <v>4652.95</v>
      </c>
      <c r="X93">
        <v>4816.5</v>
      </c>
      <c r="Y93">
        <v>4624.3999999999996</v>
      </c>
      <c r="Z93">
        <v>4816.5</v>
      </c>
      <c r="AA93">
        <v>3786.2</v>
      </c>
      <c r="AB93">
        <v>4951</v>
      </c>
      <c r="AC93" s="1">
        <f>(Table2[[#This Row],[Close Price]]/Table2[[#This Row],[Day Low]])-1</f>
        <v>2.2738262822510569E-2</v>
      </c>
      <c r="AD93" s="1">
        <f>(Table2[[#This Row],[Day High]]/Table2[[#This Row],[Close Price]])-1</f>
        <v>1.213553979511417E-2</v>
      </c>
      <c r="AE93" s="1">
        <f>(Table2[[#This Row],[Close Price]]/Table2[[#This Row],[Current Week Low]])-1</f>
        <v>2.9052417610933468E-2</v>
      </c>
      <c r="AF93" s="1">
        <f>(Table2[[#This Row],[Current Week High]]/Table2[[#This Row],[Close Price]])-1</f>
        <v>1.213553979511417E-2</v>
      </c>
      <c r="AG93" s="1">
        <f>(Table2[[#This Row],[Close Price]]/Table2[[#This Row],[Current Month Low]])-1</f>
        <v>0.25686704347366751</v>
      </c>
      <c r="AH93" s="1">
        <f>(Table2[[#This Row],[Current Month High]]/Table2[[#This Row],[Close Price]])-1</f>
        <v>4.0399264512739785E-2</v>
      </c>
      <c r="AI93">
        <v>4.0399264512739697</v>
      </c>
      <c r="AJ93">
        <v>82.174029553632906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0.26</v>
      </c>
      <c r="AM93" t="s">
        <v>2950</v>
      </c>
      <c r="AN93">
        <v>11.42</v>
      </c>
      <c r="AO93" t="s">
        <v>2950</v>
      </c>
      <c r="AP93">
        <v>0.16670164499460599</v>
      </c>
      <c r="AQ93">
        <f>(Table2[[#This Row],[Sharpe Ratio]]-AVERAGE(Table2[Sharpe Ratio]))/_xlfn.STDEV.P(Table2[Sharpe Ratio])</f>
        <v>1.1893227096306462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0.18014482114344188</v>
      </c>
    </row>
    <row r="94" spans="1:44" x14ac:dyDescent="0.3">
      <c r="A94" t="s">
        <v>239</v>
      </c>
      <c r="B94" t="s">
        <v>240</v>
      </c>
      <c r="C94" t="s">
        <v>2914</v>
      </c>
      <c r="D94" t="s">
        <v>89</v>
      </c>
      <c r="E94">
        <v>102911.38157722499</v>
      </c>
      <c r="F94">
        <v>99.88</v>
      </c>
      <c r="G94">
        <v>92.189185651921903</v>
      </c>
      <c r="H94">
        <f>(Table2[[#This Row],[1Y Return vs Nifty]]-AVERAGE(Table2[1Y Return vs Nifty]))/_xlfn.STDEV.P(Table2[1Y Return vs Nifty])</f>
        <v>0.56069589583147661</v>
      </c>
      <c r="I94">
        <v>-7.4498551282289496</v>
      </c>
      <c r="J94">
        <f>(Table2[[#This Row],[1M Return vs Nifty]]-AVERAGE(Table2[1M Return vs Nifty]))/_xlfn.STDEV.P(Table2[1M Return vs Nifty])</f>
        <v>-1.0595109899392174</v>
      </c>
      <c r="K94">
        <v>43.503089000028702</v>
      </c>
      <c r="L94">
        <f>(Table2[[#This Row],[6M Return vs Nifty]]-AVERAGE(Table2[6M Return vs Nifty]))/_xlfn.STDEV.P(Table2[6M Return vs Nifty])</f>
        <v>0.94996112368766239</v>
      </c>
      <c r="M94">
        <v>-3.7906975900772601</v>
      </c>
      <c r="N94">
        <f>(Table2[[#This Row],[1W Return vs Nifty]]-AVERAGE(Table2[1W Return vs Nifty]))/_xlfn.STDEV.P(Table2[1W Return vs Nifty])</f>
        <v>-0.73467585044691208</v>
      </c>
      <c r="O94">
        <v>101.06</v>
      </c>
      <c r="P94">
        <v>98.360369064264404</v>
      </c>
      <c r="Q94">
        <v>80.570258544921103</v>
      </c>
      <c r="R94">
        <v>58.8880132968632</v>
      </c>
      <c r="S94" s="1">
        <f>(Table2[[#This Row],[Close Price]]-Table2[[#This Row],[20D EMA]])/Table2[[#This Row],[20D EMA]]</f>
        <v>-1.1676231941421006E-2</v>
      </c>
      <c r="T94" s="1">
        <f>(Table2[[#This Row],[Close Price]]-Table2[[#This Row],[50D EMA]])/Table2[[#This Row],[50D EMA]]</f>
        <v>1.544962620811976E-2</v>
      </c>
      <c r="U94" s="1">
        <f>(Table2[[#This Row],[Close Price]]-Table2[[#This Row],[200D EMA]])/Table2[[#This Row],[200D EMA]]</f>
        <v>0.23966339197376349</v>
      </c>
      <c r="V94">
        <v>0.49107942905633101</v>
      </c>
      <c r="W94">
        <v>99.51</v>
      </c>
      <c r="X94">
        <v>100.6</v>
      </c>
      <c r="Y94">
        <v>99.51</v>
      </c>
      <c r="Z94">
        <v>101.2</v>
      </c>
      <c r="AA94">
        <v>91.1</v>
      </c>
      <c r="AB94">
        <v>118</v>
      </c>
      <c r="AC94" s="1">
        <f>(Table2[[#This Row],[Close Price]]/Table2[[#This Row],[Day Low]])-1</f>
        <v>3.7182192744447118E-3</v>
      </c>
      <c r="AD94" s="1">
        <f>(Table2[[#This Row],[Day High]]/Table2[[#This Row],[Close Price]])-1</f>
        <v>7.2086503804564828E-3</v>
      </c>
      <c r="AE94" s="1">
        <f>(Table2[[#This Row],[Close Price]]/Table2[[#This Row],[Current Week Low]])-1</f>
        <v>3.7182192744447118E-3</v>
      </c>
      <c r="AF94" s="1">
        <f>(Table2[[#This Row],[Current Week High]]/Table2[[#This Row],[Close Price]])-1</f>
        <v>1.3215859030837107E-2</v>
      </c>
      <c r="AG94" s="1">
        <f>(Table2[[#This Row],[Close Price]]/Table2[[#This Row],[Current Month Low]])-1</f>
        <v>9.6377607025246892E-2</v>
      </c>
      <c r="AH94" s="1">
        <f>(Table2[[#This Row],[Current Month High]]/Table2[[#This Row],[Close Price]])-1</f>
        <v>0.18141770124148993</v>
      </c>
      <c r="AI94">
        <v>18.141770124148898</v>
      </c>
      <c r="AJ94">
        <v>122.697881828316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0.06</v>
      </c>
      <c r="AM94" t="s">
        <v>2950</v>
      </c>
      <c r="AN94">
        <v>-2.65</v>
      </c>
      <c r="AO94" t="s">
        <v>2949</v>
      </c>
      <c r="AP94">
        <v>0.16650691679187499</v>
      </c>
      <c r="AQ94">
        <f>(Table2[[#This Row],[Sharpe Ratio]]-AVERAGE(Table2[Sharpe Ratio]))/_xlfn.STDEV.P(Table2[Sharpe Ratio])</f>
        <v>1.1871733870162844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0.90364356614929375</v>
      </c>
    </row>
    <row r="95" spans="1:44" x14ac:dyDescent="0.3">
      <c r="A95" t="s">
        <v>601</v>
      </c>
      <c r="B95" t="s">
        <v>602</v>
      </c>
      <c r="C95" t="s">
        <v>2918</v>
      </c>
      <c r="D95" t="s">
        <v>296</v>
      </c>
      <c r="E95">
        <v>29514.062569490001</v>
      </c>
      <c r="F95">
        <v>442.9</v>
      </c>
      <c r="G95">
        <v>82.868629878538798</v>
      </c>
      <c r="H95">
        <f>(Table2[[#This Row],[1Y Return vs Nifty]]-AVERAGE(Table2[1Y Return vs Nifty]))/_xlfn.STDEV.P(Table2[1Y Return vs Nifty])</f>
        <v>0.44966716872837648</v>
      </c>
      <c r="I95">
        <v>-6.0109764219890103</v>
      </c>
      <c r="J95">
        <f>(Table2[[#This Row],[1M Return vs Nifty]]-AVERAGE(Table2[1M Return vs Nifty]))/_xlfn.STDEV.P(Table2[1M Return vs Nifty])</f>
        <v>-0.91895273942226041</v>
      </c>
      <c r="K95">
        <v>72.399512048656803</v>
      </c>
      <c r="L95">
        <f>(Table2[[#This Row],[6M Return vs Nifty]]-AVERAGE(Table2[6M Return vs Nifty]))/_xlfn.STDEV.P(Table2[6M Return vs Nifty])</f>
        <v>1.8354042506921928</v>
      </c>
      <c r="M95">
        <v>-0.22275819349926901</v>
      </c>
      <c r="N95">
        <f>(Table2[[#This Row],[1W Return vs Nifty]]-AVERAGE(Table2[1W Return vs Nifty]))/_xlfn.STDEV.P(Table2[1W Return vs Nifty])</f>
        <v>-2.7700843725252191E-2</v>
      </c>
      <c r="O95">
        <v>442.87</v>
      </c>
      <c r="P95">
        <v>443.91421026258803</v>
      </c>
      <c r="Q95">
        <v>362.97130941238601</v>
      </c>
      <c r="R95">
        <v>39.255875302577202</v>
      </c>
      <c r="S95" s="1">
        <f>(Table2[[#This Row],[Close Price]]-Table2[[#This Row],[20D EMA]])/Table2[[#This Row],[20D EMA]]</f>
        <v>6.7739968839552729E-5</v>
      </c>
      <c r="T95" s="1">
        <f>(Table2[[#This Row],[Close Price]]-Table2[[#This Row],[50D EMA]])/Table2[[#This Row],[50D EMA]]</f>
        <v>-2.2846987979684556E-3</v>
      </c>
      <c r="U95" s="1">
        <f>(Table2[[#This Row],[Close Price]]-Table2[[#This Row],[200D EMA]])/Table2[[#This Row],[200D EMA]]</f>
        <v>0.22020663483571323</v>
      </c>
      <c r="V95">
        <v>0.90188751727517102</v>
      </c>
      <c r="W95">
        <v>440.15</v>
      </c>
      <c r="X95">
        <v>460</v>
      </c>
      <c r="Y95">
        <v>440.15</v>
      </c>
      <c r="Z95">
        <v>460</v>
      </c>
      <c r="AA95">
        <v>377.35</v>
      </c>
      <c r="AB95">
        <v>460.7</v>
      </c>
      <c r="AC95" s="1">
        <f>(Table2[[#This Row],[Close Price]]/Table2[[#This Row],[Day Low]])-1</f>
        <v>6.247870044303161E-3</v>
      </c>
      <c r="AD95" s="1">
        <f>(Table2[[#This Row],[Day High]]/Table2[[#This Row],[Close Price]])-1</f>
        <v>3.860916685482052E-2</v>
      </c>
      <c r="AE95" s="1">
        <f>(Table2[[#This Row],[Close Price]]/Table2[[#This Row],[Current Week Low]])-1</f>
        <v>6.247870044303161E-3</v>
      </c>
      <c r="AF95" s="1">
        <f>(Table2[[#This Row],[Current Week High]]/Table2[[#This Row],[Close Price]])-1</f>
        <v>3.860916685482052E-2</v>
      </c>
      <c r="AG95" s="1">
        <f>(Table2[[#This Row],[Close Price]]/Table2[[#This Row],[Current Month Low]])-1</f>
        <v>0.17371140850669131</v>
      </c>
      <c r="AH95" s="1">
        <f>(Table2[[#This Row],[Current Month High]]/Table2[[#This Row],[Close Price]])-1</f>
        <v>4.0189659065251737E-2</v>
      </c>
      <c r="AI95">
        <v>13.3890268683675</v>
      </c>
      <c r="AJ95">
        <v>117.85538612887299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-0.13</v>
      </c>
      <c r="AM95" t="s">
        <v>2949</v>
      </c>
      <c r="AN95">
        <v>5.83</v>
      </c>
      <c r="AO95" t="s">
        <v>2950</v>
      </c>
      <c r="AP95">
        <v>0.16513832136544701</v>
      </c>
      <c r="AQ95">
        <f>(Table2[[#This Row],[Sharpe Ratio]]-AVERAGE(Table2[Sharpe Ratio]))/_xlfn.STDEV.P(Table2[Sharpe Ratio])</f>
        <v>1.1720674441755488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96" spans="1:44" x14ac:dyDescent="0.3">
      <c r="A96" t="s">
        <v>1151</v>
      </c>
      <c r="B96" t="s">
        <v>1152</v>
      </c>
      <c r="C96" t="s">
        <v>2913</v>
      </c>
      <c r="D96" t="s">
        <v>129</v>
      </c>
      <c r="E96">
        <v>9306.3893406999996</v>
      </c>
      <c r="F96">
        <v>233.45</v>
      </c>
      <c r="G96">
        <v>38.369562754969898</v>
      </c>
      <c r="H96">
        <f>(Table2[[#This Row],[1Y Return vs Nifty]]-AVERAGE(Table2[1Y Return vs Nifty]))/_xlfn.STDEV.P(Table2[1Y Return vs Nifty])</f>
        <v>-8.0416540884139354E-2</v>
      </c>
      <c r="I96">
        <v>-9.2017058380251395</v>
      </c>
      <c r="J96">
        <f>(Table2[[#This Row],[1M Return vs Nifty]]-AVERAGE(Table2[1M Return vs Nifty]))/_xlfn.STDEV.P(Table2[1M Return vs Nifty])</f>
        <v>-1.2306422116801421</v>
      </c>
      <c r="K96">
        <v>-15.8825023072456</v>
      </c>
      <c r="L96">
        <f>(Table2[[#This Row],[6M Return vs Nifty]]-AVERAGE(Table2[6M Return vs Nifty]))/_xlfn.STDEV.P(Table2[6M Return vs Nifty])</f>
        <v>-0.86972997017672027</v>
      </c>
      <c r="M96">
        <v>-2.7856604206415101</v>
      </c>
      <c r="N96">
        <f>(Table2[[#This Row],[1W Return vs Nifty]]-AVERAGE(Table2[1W Return vs Nifty]))/_xlfn.STDEV.P(Table2[1W Return vs Nifty])</f>
        <v>-0.53553116758070862</v>
      </c>
      <c r="O96">
        <v>233.11</v>
      </c>
      <c r="P96">
        <v>235.40558692043101</v>
      </c>
      <c r="Q96">
        <v>219.72250987376799</v>
      </c>
      <c r="R96">
        <v>50.2893922609912</v>
      </c>
      <c r="S96" s="1">
        <f>(Table2[[#This Row],[Close Price]]-Table2[[#This Row],[20D EMA]])/Table2[[#This Row],[20D EMA]]</f>
        <v>1.4585388872205181E-3</v>
      </c>
      <c r="T96" s="1">
        <f>(Table2[[#This Row],[Close Price]]-Table2[[#This Row],[50D EMA]])/Table2[[#This Row],[50D EMA]]</f>
        <v>-8.3073088706769778E-3</v>
      </c>
      <c r="U96" s="1">
        <f>(Table2[[#This Row],[Close Price]]-Table2[[#This Row],[200D EMA]])/Table2[[#This Row],[200D EMA]]</f>
        <v>6.2476485154472933E-2</v>
      </c>
      <c r="V96">
        <v>0.55085921516405001</v>
      </c>
      <c r="W96">
        <v>231.01</v>
      </c>
      <c r="X96">
        <v>237.49</v>
      </c>
      <c r="Y96">
        <v>224.5</v>
      </c>
      <c r="Z96">
        <v>237.49</v>
      </c>
      <c r="AA96">
        <v>201</v>
      </c>
      <c r="AB96">
        <v>242.4</v>
      </c>
      <c r="AC96" s="1">
        <f>(Table2[[#This Row],[Close Price]]/Table2[[#This Row],[Day Low]])-1</f>
        <v>1.0562313319769645E-2</v>
      </c>
      <c r="AD96" s="1">
        <f>(Table2[[#This Row],[Day High]]/Table2[[#This Row],[Close Price]])-1</f>
        <v>1.7305632897836931E-2</v>
      </c>
      <c r="AE96" s="1">
        <f>(Table2[[#This Row],[Close Price]]/Table2[[#This Row],[Current Week Low]])-1</f>
        <v>3.9866369710467753E-2</v>
      </c>
      <c r="AF96" s="1">
        <f>(Table2[[#This Row],[Current Week High]]/Table2[[#This Row],[Close Price]])-1</f>
        <v>1.7305632897836931E-2</v>
      </c>
      <c r="AG96" s="1">
        <f>(Table2[[#This Row],[Close Price]]/Table2[[#This Row],[Current Month Low]])-1</f>
        <v>0.16144278606965168</v>
      </c>
      <c r="AH96" s="1">
        <f>(Table2[[#This Row],[Current Month High]]/Table2[[#This Row],[Close Price]])-1</f>
        <v>3.8337973870207875E-2</v>
      </c>
      <c r="AI96">
        <v>21.632041122295998</v>
      </c>
      <c r="AJ96">
        <v>75.243028187516401</v>
      </c>
      <c r="AK96" t="str">
        <f>IF(AND(Table2[[#This Row],[20D EMA]]&gt;Table2[[#This Row],[50D EMA]],Table2[[#This Row],[50D EMA]]&gt;Table2[[#This Row],[200D EMA]]),"Uptrend","Downtrend/NoTrend")</f>
        <v>Downtrend/NoTrend</v>
      </c>
      <c r="AL96">
        <v>-7.0000000000000007E-2</v>
      </c>
      <c r="AM96" t="s">
        <v>2949</v>
      </c>
      <c r="AN96">
        <v>7.04</v>
      </c>
      <c r="AO96" t="s">
        <v>2950</v>
      </c>
      <c r="AP96">
        <v>0.164362928204833</v>
      </c>
      <c r="AQ96">
        <f>(Table2[[#This Row],[Sharpe Ratio]]-AVERAGE(Table2[Sharpe Ratio]))/_xlfn.STDEV.P(Table2[Sharpe Ratio])</f>
        <v>1.1635090020405316</v>
      </c>
      <c r="AR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97" spans="1:44" x14ac:dyDescent="0.3">
      <c r="A97" t="s">
        <v>413</v>
      </c>
      <c r="B97" t="s">
        <v>414</v>
      </c>
      <c r="C97" t="s">
        <v>2908</v>
      </c>
      <c r="D97" t="s">
        <v>119</v>
      </c>
      <c r="E97">
        <v>51789.152999999998</v>
      </c>
      <c r="F97">
        <v>275.14999999999998</v>
      </c>
      <c r="G97">
        <v>348.54028481731302</v>
      </c>
      <c r="H97">
        <f>(Table2[[#This Row],[1Y Return vs Nifty]]-AVERAGE(Table2[1Y Return vs Nifty]))/_xlfn.STDEV.P(Table2[1Y Return vs Nifty])</f>
        <v>3.6144125328902272</v>
      </c>
      <c r="I97">
        <v>2.12990671805021</v>
      </c>
      <c r="J97">
        <f>(Table2[[#This Row],[1M Return vs Nifty]]-AVERAGE(Table2[1M Return vs Nifty]))/_xlfn.STDEV.P(Table2[1M Return vs Nifty])</f>
        <v>-0.12370273894300317</v>
      </c>
      <c r="K97">
        <v>149.69577310784399</v>
      </c>
      <c r="L97">
        <f>(Table2[[#This Row],[6M Return vs Nifty]]-AVERAGE(Table2[6M Return vs Nifty]))/_xlfn.STDEV.P(Table2[6M Return vs Nifty])</f>
        <v>4.2039134250917067</v>
      </c>
      <c r="M97">
        <v>-3.6544843742845599</v>
      </c>
      <c r="N97">
        <f>(Table2[[#This Row],[1W Return vs Nifty]]-AVERAGE(Table2[1W Return vs Nifty]))/_xlfn.STDEV.P(Table2[1W Return vs Nifty])</f>
        <v>-0.70768566691325008</v>
      </c>
      <c r="O97">
        <v>268.41000000000003</v>
      </c>
      <c r="P97">
        <v>246.22948854783601</v>
      </c>
      <c r="Q97">
        <v>174.160563596814</v>
      </c>
      <c r="R97">
        <v>66.157559614428095</v>
      </c>
      <c r="S97" s="1">
        <f>(Table2[[#This Row],[Close Price]]-Table2[[#This Row],[20D EMA]])/Table2[[#This Row],[20D EMA]]</f>
        <v>2.5110837897246569E-2</v>
      </c>
      <c r="T97" s="1">
        <f>(Table2[[#This Row],[Close Price]]-Table2[[#This Row],[50D EMA]])/Table2[[#This Row],[50D EMA]]</f>
        <v>0.11745348464444971</v>
      </c>
      <c r="U97" s="1">
        <f>(Table2[[#This Row],[Close Price]]-Table2[[#This Row],[200D EMA]])/Table2[[#This Row],[200D EMA]]</f>
        <v>0.57986397332164707</v>
      </c>
      <c r="V97">
        <v>0.86043074587840995</v>
      </c>
      <c r="W97">
        <v>274.14999999999998</v>
      </c>
      <c r="X97">
        <v>283.7</v>
      </c>
      <c r="Y97">
        <v>272.89999999999998</v>
      </c>
      <c r="Z97">
        <v>283.7</v>
      </c>
      <c r="AA97">
        <v>203.3</v>
      </c>
      <c r="AB97">
        <v>300</v>
      </c>
      <c r="AC97" s="1">
        <f>(Table2[[#This Row],[Close Price]]/Table2[[#This Row],[Day Low]])-1</f>
        <v>3.6476381542951408E-3</v>
      </c>
      <c r="AD97" s="1">
        <f>(Table2[[#This Row],[Day High]]/Table2[[#This Row],[Close Price]])-1</f>
        <v>3.1073959658368233E-2</v>
      </c>
      <c r="AE97" s="1">
        <f>(Table2[[#This Row],[Close Price]]/Table2[[#This Row],[Current Week Low]])-1</f>
        <v>8.2447783070722647E-3</v>
      </c>
      <c r="AF97" s="1">
        <f>(Table2[[#This Row],[Current Week High]]/Table2[[#This Row],[Close Price]])-1</f>
        <v>3.1073959658368233E-2</v>
      </c>
      <c r="AG97" s="1">
        <f>(Table2[[#This Row],[Close Price]]/Table2[[#This Row],[Current Month Low]])-1</f>
        <v>0.35341859321200175</v>
      </c>
      <c r="AH97" s="1">
        <f>(Table2[[#This Row],[Current Month High]]/Table2[[#This Row],[Close Price]])-1</f>
        <v>9.0314373977830265E-2</v>
      </c>
      <c r="AI97">
        <v>9.0314373977830193</v>
      </c>
      <c r="AJ97">
        <v>383.56766256590498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0.23</v>
      </c>
      <c r="AM97" t="s">
        <v>2950</v>
      </c>
      <c r="AN97">
        <v>10.210000000000001</v>
      </c>
      <c r="AO97" t="s">
        <v>2950</v>
      </c>
      <c r="AP97">
        <v>0.16405202814516001</v>
      </c>
      <c r="AQ97">
        <f>(Table2[[#This Row],[Sharpe Ratio]]-AVERAGE(Table2[Sharpe Ratio]))/_xlfn.STDEV.P(Table2[Sharpe Ratio])</f>
        <v>1.1600774265435572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8.1470149786692385</v>
      </c>
    </row>
    <row r="98" spans="1:44" x14ac:dyDescent="0.3">
      <c r="A98" t="s">
        <v>735</v>
      </c>
      <c r="B98" t="s">
        <v>736</v>
      </c>
      <c r="C98" t="s">
        <v>2909</v>
      </c>
      <c r="D98" t="s">
        <v>600</v>
      </c>
      <c r="E98">
        <v>19731.285126719999</v>
      </c>
      <c r="F98">
        <v>1411.5</v>
      </c>
      <c r="G98">
        <v>68.588440707675204</v>
      </c>
      <c r="H98">
        <f>(Table2[[#This Row],[1Y Return vs Nifty]]-AVERAGE(Table2[1Y Return vs Nifty]))/_xlfn.STDEV.P(Table2[1Y Return vs Nifty])</f>
        <v>0.27955808242686686</v>
      </c>
      <c r="I98">
        <v>18.753404749096202</v>
      </c>
      <c r="J98">
        <f>(Table2[[#This Row],[1M Return vs Nifty]]-AVERAGE(Table2[1M Return vs Nifty]))/_xlfn.STDEV.P(Table2[1M Return vs Nifty])</f>
        <v>1.500179656830162</v>
      </c>
      <c r="K98">
        <v>53.890962635598299</v>
      </c>
      <c r="L98">
        <f>(Table2[[#This Row],[6M Return vs Nifty]]-AVERAGE(Table2[6M Return vs Nifty]))/_xlfn.STDEV.P(Table2[6M Return vs Nifty])</f>
        <v>1.2682659636786919</v>
      </c>
      <c r="M98">
        <v>3.01807648713508</v>
      </c>
      <c r="N98">
        <f>(Table2[[#This Row],[1W Return vs Nifty]]-AVERAGE(Table2[1W Return vs Nifty]))/_xlfn.STDEV.P(Table2[1W Return vs Nifty])</f>
        <v>0.61445948061286182</v>
      </c>
      <c r="O98">
        <v>1310.46</v>
      </c>
      <c r="P98">
        <v>1167.1968554774401</v>
      </c>
      <c r="Q98">
        <v>926.52839180347701</v>
      </c>
      <c r="R98">
        <v>53.284580197969497</v>
      </c>
      <c r="S98" s="1">
        <f>(Table2[[#This Row],[Close Price]]-Table2[[#This Row],[20D EMA]])/Table2[[#This Row],[20D EMA]]</f>
        <v>7.71026967629687E-2</v>
      </c>
      <c r="T98" s="1">
        <f>(Table2[[#This Row],[Close Price]]-Table2[[#This Row],[50D EMA]])/Table2[[#This Row],[50D EMA]]</f>
        <v>0.20930757598950875</v>
      </c>
      <c r="U98" s="1">
        <f>(Table2[[#This Row],[Close Price]]-Table2[[#This Row],[200D EMA]])/Table2[[#This Row],[200D EMA]]</f>
        <v>0.52342876104695646</v>
      </c>
      <c r="V98">
        <v>1.17395447482321</v>
      </c>
      <c r="W98">
        <v>1403.75</v>
      </c>
      <c r="X98">
        <v>1440</v>
      </c>
      <c r="Y98">
        <v>1389</v>
      </c>
      <c r="Z98">
        <v>1450</v>
      </c>
      <c r="AA98">
        <v>1000.55</v>
      </c>
      <c r="AB98">
        <v>1480</v>
      </c>
      <c r="AC98" s="1">
        <f>(Table2[[#This Row],[Close Price]]/Table2[[#This Row],[Day Low]])-1</f>
        <v>5.5209260908282154E-3</v>
      </c>
      <c r="AD98" s="1">
        <f>(Table2[[#This Row],[Day High]]/Table2[[#This Row],[Close Price]])-1</f>
        <v>2.0191285866099973E-2</v>
      </c>
      <c r="AE98" s="1">
        <f>(Table2[[#This Row],[Close Price]]/Table2[[#This Row],[Current Week Low]])-1</f>
        <v>1.6198704103671746E-2</v>
      </c>
      <c r="AF98" s="1">
        <f>(Table2[[#This Row],[Current Week High]]/Table2[[#This Row],[Close Price]])-1</f>
        <v>2.7275947573503379E-2</v>
      </c>
      <c r="AG98" s="1">
        <f>(Table2[[#This Row],[Close Price]]/Table2[[#This Row],[Current Month Low]])-1</f>
        <v>0.41072410174404084</v>
      </c>
      <c r="AH98" s="1">
        <f>(Table2[[#This Row],[Current Month High]]/Table2[[#This Row],[Close Price]])-1</f>
        <v>4.8529932695713818E-2</v>
      </c>
      <c r="AI98">
        <v>4.85299326957138</v>
      </c>
      <c r="AJ98">
        <v>116.737044145873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0.73</v>
      </c>
      <c r="AM98" t="s">
        <v>2950</v>
      </c>
      <c r="AN98">
        <v>21.6</v>
      </c>
      <c r="AO98" t="s">
        <v>2950</v>
      </c>
      <c r="AP98">
        <v>0.16188451931133399</v>
      </c>
      <c r="AQ98">
        <f>(Table2[[#This Row],[Sharpe Ratio]]-AVERAGE(Table2[Sharpe Ratio]))/_xlfn.STDEV.P(Table2[Sharpe Ratio])</f>
        <v>1.136153435626809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4.798616619175391</v>
      </c>
    </row>
    <row r="99" spans="1:44" x14ac:dyDescent="0.3">
      <c r="A99" t="s">
        <v>541</v>
      </c>
      <c r="B99" t="s">
        <v>542</v>
      </c>
      <c r="C99" t="s">
        <v>2908</v>
      </c>
      <c r="D99" t="s">
        <v>273</v>
      </c>
      <c r="E99">
        <v>33422.493608159901</v>
      </c>
      <c r="F99">
        <v>6733.9</v>
      </c>
      <c r="G99">
        <v>163.788591354278</v>
      </c>
      <c r="H99">
        <f>(Table2[[#This Row],[1Y Return vs Nifty]]-AVERAGE(Table2[1Y Return vs Nifty]))/_xlfn.STDEV.P(Table2[1Y Return vs Nifty])</f>
        <v>1.4136054293136806</v>
      </c>
      <c r="I99">
        <v>-1.6462044186248601</v>
      </c>
      <c r="J99">
        <f>(Table2[[#This Row],[1M Return vs Nifty]]-AVERAGE(Table2[1M Return vs Nifty]))/_xlfn.STDEV.P(Table2[1M Return vs Nifty])</f>
        <v>-0.49257578767664589</v>
      </c>
      <c r="K99">
        <v>48.637200615761898</v>
      </c>
      <c r="L99">
        <f>(Table2[[#This Row],[6M Return vs Nifty]]-AVERAGE(Table2[6M Return vs Nifty]))/_xlfn.STDEV.P(Table2[6M Return vs Nifty])</f>
        <v>1.1072803820531336</v>
      </c>
      <c r="M99">
        <v>-4.0552890617025303</v>
      </c>
      <c r="N99">
        <f>(Table2[[#This Row],[1W Return vs Nifty]]-AVERAGE(Table2[1W Return vs Nifty]))/_xlfn.STDEV.P(Table2[1W Return vs Nifty])</f>
        <v>-0.78710374695495755</v>
      </c>
      <c r="O99">
        <v>6602.04</v>
      </c>
      <c r="P99">
        <v>6583.1894019840502</v>
      </c>
      <c r="Q99">
        <v>5421.1859250145199</v>
      </c>
      <c r="R99">
        <v>50.114844238764903</v>
      </c>
      <c r="S99" s="1">
        <f>(Table2[[#This Row],[Close Price]]-Table2[[#This Row],[20D EMA]])/Table2[[#This Row],[20D EMA]]</f>
        <v>1.9972614525207311E-2</v>
      </c>
      <c r="T99" s="1">
        <f>(Table2[[#This Row],[Close Price]]-Table2[[#This Row],[50D EMA]])/Table2[[#This Row],[50D EMA]]</f>
        <v>2.2893249580595101E-2</v>
      </c>
      <c r="U99" s="1">
        <f>(Table2[[#This Row],[Close Price]]-Table2[[#This Row],[200D EMA]])/Table2[[#This Row],[200D EMA]]</f>
        <v>0.24214518615351932</v>
      </c>
      <c r="V99">
        <v>1.2555068920932</v>
      </c>
      <c r="W99">
        <v>6701</v>
      </c>
      <c r="X99">
        <v>6930</v>
      </c>
      <c r="Y99">
        <v>6518.3</v>
      </c>
      <c r="Z99">
        <v>6984.65</v>
      </c>
      <c r="AA99">
        <v>5900</v>
      </c>
      <c r="AB99">
        <v>7038.15</v>
      </c>
      <c r="AC99" s="1">
        <f>(Table2[[#This Row],[Close Price]]/Table2[[#This Row],[Day Low]])-1</f>
        <v>4.9097149679151464E-3</v>
      </c>
      <c r="AD99" s="1">
        <f>(Table2[[#This Row],[Day High]]/Table2[[#This Row],[Close Price]])-1</f>
        <v>2.9121311572788411E-2</v>
      </c>
      <c r="AE99" s="1">
        <f>(Table2[[#This Row],[Close Price]]/Table2[[#This Row],[Current Week Low]])-1</f>
        <v>3.307610880137446E-2</v>
      </c>
      <c r="AF99" s="1">
        <f>(Table2[[#This Row],[Current Week High]]/Table2[[#This Row],[Close Price]])-1</f>
        <v>3.7236965205898587E-2</v>
      </c>
      <c r="AG99" s="1">
        <f>(Table2[[#This Row],[Close Price]]/Table2[[#This Row],[Current Month Low]])-1</f>
        <v>0.14133898305084736</v>
      </c>
      <c r="AH99" s="1">
        <f>(Table2[[#This Row],[Current Month High]]/Table2[[#This Row],[Close Price]])-1</f>
        <v>4.5181841132182043E-2</v>
      </c>
      <c r="AI99">
        <v>44.891519030576603</v>
      </c>
      <c r="AJ99">
        <v>195.34649122806999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-0.16</v>
      </c>
      <c r="AM99" t="s">
        <v>2949</v>
      </c>
      <c r="AN99">
        <v>5</v>
      </c>
      <c r="AO99" t="s">
        <v>2950</v>
      </c>
      <c r="AP99">
        <v>0.160514758069218</v>
      </c>
      <c r="AQ99">
        <f>(Table2[[#This Row],[Sharpe Ratio]]-AVERAGE(Table2[Sharpe Ratio]))/_xlfn.STDEV.P(Table2[Sharpe Ratio])</f>
        <v>1.1210346250350887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2.3622409017702992</v>
      </c>
    </row>
    <row r="100" spans="1:44" x14ac:dyDescent="0.3">
      <c r="A100" t="s">
        <v>1638</v>
      </c>
      <c r="B100" t="s">
        <v>1639</v>
      </c>
      <c r="C100" t="s">
        <v>2910</v>
      </c>
      <c r="D100" t="s">
        <v>280</v>
      </c>
      <c r="E100">
        <v>4447.2528954749996</v>
      </c>
      <c r="F100">
        <v>253.27</v>
      </c>
      <c r="G100">
        <v>49.778189386537299</v>
      </c>
      <c r="H100">
        <f>(Table2[[#This Row],[1Y Return vs Nifty]]-AVERAGE(Table2[1Y Return vs Nifty]))/_xlfn.STDEV.P(Table2[1Y Return vs Nifty])</f>
        <v>5.5485794094076855E-2</v>
      </c>
      <c r="I100">
        <v>8.9475522729366297</v>
      </c>
      <c r="J100">
        <f>(Table2[[#This Row],[1M Return vs Nifty]]-AVERAGE(Table2[1M Return vs Nifty]))/_xlfn.STDEV.P(Table2[1M Return vs Nifty])</f>
        <v>0.54228552517114204</v>
      </c>
      <c r="K100">
        <v>-5.8657836159963397</v>
      </c>
      <c r="L100">
        <f>(Table2[[#This Row],[6M Return vs Nifty]]-AVERAGE(Table2[6M Return vs Nifty]))/_xlfn.STDEV.P(Table2[6M Return vs Nifty])</f>
        <v>-0.56279804627115737</v>
      </c>
      <c r="M100">
        <v>-4.5905327179251803</v>
      </c>
      <c r="N100">
        <f>(Table2[[#This Row],[1W Return vs Nifty]]-AVERAGE(Table2[1W Return vs Nifty]))/_xlfn.STDEV.P(Table2[1W Return vs Nifty])</f>
        <v>-0.89316044954880225</v>
      </c>
      <c r="O100">
        <v>256.92</v>
      </c>
      <c r="P100">
        <v>244.069178052442</v>
      </c>
      <c r="Q100">
        <v>221.69542753038399</v>
      </c>
      <c r="R100">
        <v>49.236344478308403</v>
      </c>
      <c r="S100" s="1">
        <f>(Table2[[#This Row],[Close Price]]-Table2[[#This Row],[20D EMA]])/Table2[[#This Row],[20D EMA]]</f>
        <v>-1.4206756967149329E-2</v>
      </c>
      <c r="T100" s="1">
        <f>(Table2[[#This Row],[Close Price]]-Table2[[#This Row],[50D EMA]])/Table2[[#This Row],[50D EMA]]</f>
        <v>3.7697598774971391E-2</v>
      </c>
      <c r="U100" s="1">
        <f>(Table2[[#This Row],[Close Price]]-Table2[[#This Row],[200D EMA]])/Table2[[#This Row],[200D EMA]]</f>
        <v>0.14242320115189849</v>
      </c>
      <c r="V100">
        <v>1.1180078858306799</v>
      </c>
      <c r="W100">
        <v>252</v>
      </c>
      <c r="X100">
        <v>261.13</v>
      </c>
      <c r="Y100">
        <v>252</v>
      </c>
      <c r="Z100">
        <v>262.89999999999998</v>
      </c>
      <c r="AA100">
        <v>202.05</v>
      </c>
      <c r="AB100">
        <v>288.89999999999998</v>
      </c>
      <c r="AC100" s="1">
        <f>(Table2[[#This Row],[Close Price]]/Table2[[#This Row],[Day Low]])-1</f>
        <v>5.0396825396825662E-3</v>
      </c>
      <c r="AD100" s="1">
        <f>(Table2[[#This Row],[Day High]]/Table2[[#This Row],[Close Price]])-1</f>
        <v>3.1034074308050608E-2</v>
      </c>
      <c r="AE100" s="1">
        <f>(Table2[[#This Row],[Close Price]]/Table2[[#This Row],[Current Week Low]])-1</f>
        <v>5.0396825396825662E-3</v>
      </c>
      <c r="AF100" s="1">
        <f>(Table2[[#This Row],[Current Week High]]/Table2[[#This Row],[Close Price]])-1</f>
        <v>3.802266356062689E-2</v>
      </c>
      <c r="AG100" s="1">
        <f>(Table2[[#This Row],[Close Price]]/Table2[[#This Row],[Current Month Low]])-1</f>
        <v>0.25350160851274439</v>
      </c>
      <c r="AH100" s="1">
        <f>(Table2[[#This Row],[Current Month High]]/Table2[[#This Row],[Close Price]])-1</f>
        <v>0.14067990681880982</v>
      </c>
      <c r="AI100">
        <v>15.055079559363501</v>
      </c>
      <c r="AJ100">
        <v>80.778015703069201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0.05</v>
      </c>
      <c r="AM100" t="s">
        <v>2950</v>
      </c>
      <c r="AN100">
        <v>-5.57</v>
      </c>
      <c r="AO100" t="s">
        <v>2949</v>
      </c>
      <c r="AP100">
        <v>0.160015698052107</v>
      </c>
      <c r="AQ100">
        <f>(Table2[[#This Row],[Sharpe Ratio]]-AVERAGE(Table2[Sharpe Ratio]))/_xlfn.STDEV.P(Table2[Sharpe Ratio])</f>
        <v>1.1155262242710648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0.2573390477163241</v>
      </c>
    </row>
    <row r="101" spans="1:44" x14ac:dyDescent="0.3">
      <c r="A101" t="s">
        <v>812</v>
      </c>
      <c r="B101" t="s">
        <v>813</v>
      </c>
      <c r="C101" t="s">
        <v>2916</v>
      </c>
      <c r="D101" t="s">
        <v>383</v>
      </c>
      <c r="E101">
        <v>17261.963089000001</v>
      </c>
      <c r="F101">
        <v>558.4</v>
      </c>
      <c r="G101">
        <v>100.646127542141</v>
      </c>
      <c r="H101">
        <f>(Table2[[#This Row],[1Y Return vs Nifty]]-AVERAGE(Table2[1Y Return vs Nifty]))/_xlfn.STDEV.P(Table2[1Y Return vs Nifty])</f>
        <v>0.6614370443300811</v>
      </c>
      <c r="I101">
        <v>3.2219873422647503E-2</v>
      </c>
      <c r="J101">
        <f>(Table2[[#This Row],[1M Return vs Nifty]]-AVERAGE(Table2[1M Return vs Nifty]))/_xlfn.STDEV.P(Table2[1M Return vs Nifty])</f>
        <v>-0.32861729618443825</v>
      </c>
      <c r="K101">
        <v>21.1653435139078</v>
      </c>
      <c r="L101">
        <f>(Table2[[#This Row],[6M Return vs Nifty]]-AVERAGE(Table2[6M Return vs Nifty]))/_xlfn.STDEV.P(Table2[6M Return vs Nifty])</f>
        <v>0.26548875213573569</v>
      </c>
      <c r="M101">
        <v>-0.41004796066112398</v>
      </c>
      <c r="N101">
        <f>(Table2[[#This Row],[1W Return vs Nifty]]-AVERAGE(Table2[1W Return vs Nifty]))/_xlfn.STDEV.P(Table2[1W Return vs Nifty])</f>
        <v>-6.4811671483465824E-2</v>
      </c>
      <c r="O101">
        <v>553.41999999999996</v>
      </c>
      <c r="P101">
        <v>537.32738109510501</v>
      </c>
      <c r="Q101">
        <v>458.83407056693699</v>
      </c>
      <c r="R101">
        <v>48.8606850873309</v>
      </c>
      <c r="S101" s="1">
        <f>(Table2[[#This Row],[Close Price]]-Table2[[#This Row],[20D EMA]])/Table2[[#This Row],[20D EMA]]</f>
        <v>8.9985905821980024E-3</v>
      </c>
      <c r="T101" s="1">
        <f>(Table2[[#This Row],[Close Price]]-Table2[[#This Row],[50D EMA]])/Table2[[#This Row],[50D EMA]]</f>
        <v>3.9217467127671254E-2</v>
      </c>
      <c r="U101" s="1">
        <f>(Table2[[#This Row],[Close Price]]-Table2[[#This Row],[200D EMA]])/Table2[[#This Row],[200D EMA]]</f>
        <v>0.21699768134053118</v>
      </c>
      <c r="V101">
        <v>0.76251954856526205</v>
      </c>
      <c r="W101">
        <v>555</v>
      </c>
      <c r="X101">
        <v>591</v>
      </c>
      <c r="Y101">
        <v>555</v>
      </c>
      <c r="Z101">
        <v>591</v>
      </c>
      <c r="AA101">
        <v>472.95</v>
      </c>
      <c r="AB101">
        <v>591</v>
      </c>
      <c r="AC101" s="1">
        <f>(Table2[[#This Row],[Close Price]]/Table2[[#This Row],[Day Low]])-1</f>
        <v>6.1261261261260636E-3</v>
      </c>
      <c r="AD101" s="1">
        <f>(Table2[[#This Row],[Day High]]/Table2[[#This Row],[Close Price]])-1</f>
        <v>5.8381088825214977E-2</v>
      </c>
      <c r="AE101" s="1">
        <f>(Table2[[#This Row],[Close Price]]/Table2[[#This Row],[Current Week Low]])-1</f>
        <v>6.1261261261260636E-3</v>
      </c>
      <c r="AF101" s="1">
        <f>(Table2[[#This Row],[Current Week High]]/Table2[[#This Row],[Close Price]])-1</f>
        <v>5.8381088825214977E-2</v>
      </c>
      <c r="AG101" s="1">
        <f>(Table2[[#This Row],[Close Price]]/Table2[[#This Row],[Current Month Low]])-1</f>
        <v>0.18067448990379531</v>
      </c>
      <c r="AH101" s="1">
        <f>(Table2[[#This Row],[Current Month High]]/Table2[[#This Row],[Close Price]])-1</f>
        <v>5.8381088825214977E-2</v>
      </c>
      <c r="AI101">
        <v>7.0916905444126099</v>
      </c>
      <c r="AJ101">
        <v>141.62700129813899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-0.02</v>
      </c>
      <c r="AM101" t="s">
        <v>2949</v>
      </c>
      <c r="AN101">
        <v>6.22</v>
      </c>
      <c r="AO101" t="s">
        <v>2950</v>
      </c>
      <c r="AP101">
        <v>0.15987728035896601</v>
      </c>
      <c r="AQ101">
        <f>(Table2[[#This Row],[Sharpe Ratio]]-AVERAGE(Table2[Sharpe Ratio]))/_xlfn.STDEV.P(Table2[Sharpe Ratio])</f>
        <v>1.1139984318202367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1.6474952606181492</v>
      </c>
    </row>
    <row r="102" spans="1:44" x14ac:dyDescent="0.3">
      <c r="A102" t="s">
        <v>79</v>
      </c>
      <c r="B102" t="s">
        <v>80</v>
      </c>
      <c r="C102" t="s">
        <v>2912</v>
      </c>
      <c r="D102" t="s">
        <v>52</v>
      </c>
      <c r="E102">
        <v>309045.91346850002</v>
      </c>
      <c r="F102">
        <v>2909.4</v>
      </c>
      <c r="G102">
        <v>81.077367606082603</v>
      </c>
      <c r="H102">
        <f>(Table2[[#This Row],[1Y Return vs Nifty]]-AVERAGE(Table2[1Y Return vs Nifty]))/_xlfn.STDEV.P(Table2[1Y Return vs Nifty])</f>
        <v>0.42832921690939074</v>
      </c>
      <c r="I102">
        <v>9.8050821533865893</v>
      </c>
      <c r="J102">
        <f>(Table2[[#This Row],[1M Return vs Nifty]]-AVERAGE(Table2[1M Return vs Nifty]))/_xlfn.STDEV.P(Table2[1M Return vs Nifty])</f>
        <v>0.62605415642501383</v>
      </c>
      <c r="K102">
        <v>63.917909636945602</v>
      </c>
      <c r="L102">
        <f>(Table2[[#This Row],[6M Return vs Nifty]]-AVERAGE(Table2[6M Return vs Nifty]))/_xlfn.STDEV.P(Table2[6M Return vs Nifty])</f>
        <v>1.5755113030842265</v>
      </c>
      <c r="M102">
        <v>-2.6818789218349699</v>
      </c>
      <c r="N102">
        <f>(Table2[[#This Row],[1W Return vs Nifty]]-AVERAGE(Table2[1W Return vs Nifty]))/_xlfn.STDEV.P(Table2[1W Return vs Nifty])</f>
        <v>-0.51496721801174794</v>
      </c>
      <c r="O102">
        <v>2768.03</v>
      </c>
      <c r="P102">
        <v>2513.2184029228001</v>
      </c>
      <c r="Q102">
        <v>1983.1029579942499</v>
      </c>
      <c r="R102">
        <v>81.793072752882395</v>
      </c>
      <c r="S102" s="1">
        <f>(Table2[[#This Row],[Close Price]]-Table2[[#This Row],[20D EMA]])/Table2[[#This Row],[20D EMA]]</f>
        <v>5.1072423348012805E-2</v>
      </c>
      <c r="T102" s="1">
        <f>(Table2[[#This Row],[Close Price]]-Table2[[#This Row],[50D EMA]])/Table2[[#This Row],[50D EMA]]</f>
        <v>0.15763914374351717</v>
      </c>
      <c r="U102" s="1">
        <f>(Table2[[#This Row],[Close Price]]-Table2[[#This Row],[200D EMA]])/Table2[[#This Row],[200D EMA]]</f>
        <v>0.46709478107108748</v>
      </c>
      <c r="V102">
        <v>1.0232188415477601</v>
      </c>
      <c r="W102">
        <v>2891.05</v>
      </c>
      <c r="X102">
        <v>2947</v>
      </c>
      <c r="Y102">
        <v>2813.05</v>
      </c>
      <c r="Z102">
        <v>2947</v>
      </c>
      <c r="AA102">
        <v>2448.1999999999998</v>
      </c>
      <c r="AB102">
        <v>3013.5</v>
      </c>
      <c r="AC102" s="1">
        <f>(Table2[[#This Row],[Close Price]]/Table2[[#This Row],[Day Low]])-1</f>
        <v>6.347174901852215E-3</v>
      </c>
      <c r="AD102" s="1">
        <f>(Table2[[#This Row],[Day High]]/Table2[[#This Row],[Close Price]])-1</f>
        <v>1.2923626864645543E-2</v>
      </c>
      <c r="AE102" s="1">
        <f>(Table2[[#This Row],[Close Price]]/Table2[[#This Row],[Current Week Low]])-1</f>
        <v>3.4251079788841343E-2</v>
      </c>
      <c r="AF102" s="1">
        <f>(Table2[[#This Row],[Current Week High]]/Table2[[#This Row],[Close Price]])-1</f>
        <v>1.2923626864645543E-2</v>
      </c>
      <c r="AG102" s="1">
        <f>(Table2[[#This Row],[Close Price]]/Table2[[#This Row],[Current Month Low]])-1</f>
        <v>0.18838330201780917</v>
      </c>
      <c r="AH102" s="1">
        <f>(Table2[[#This Row],[Current Month High]]/Table2[[#This Row],[Close Price]])-1</f>
        <v>3.578057331408524E-2</v>
      </c>
      <c r="AI102">
        <v>3.57805733140852</v>
      </c>
      <c r="AJ102">
        <v>112.37271433263901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0.25</v>
      </c>
      <c r="AM102" t="s">
        <v>2950</v>
      </c>
      <c r="AN102">
        <v>7.76</v>
      </c>
      <c r="AO102" t="s">
        <v>2950</v>
      </c>
      <c r="AP102">
        <v>0.15929979491364701</v>
      </c>
      <c r="AQ102">
        <f>(Table2[[#This Row],[Sharpe Ratio]]-AVERAGE(Table2[Sharpe Ratio]))/_xlfn.STDEV.P(Table2[Sharpe Ratio])</f>
        <v>1.107624406334039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3.2225518647409226</v>
      </c>
    </row>
    <row r="103" spans="1:44" x14ac:dyDescent="0.3">
      <c r="A103" t="s">
        <v>919</v>
      </c>
      <c r="B103" t="s">
        <v>920</v>
      </c>
      <c r="C103" t="s">
        <v>2908</v>
      </c>
      <c r="D103" t="s">
        <v>24</v>
      </c>
      <c r="E103">
        <v>14331.889755945</v>
      </c>
      <c r="F103">
        <v>117.04</v>
      </c>
      <c r="G103">
        <v>84.559233867125698</v>
      </c>
      <c r="H103">
        <f>(Table2[[#This Row],[1Y Return vs Nifty]]-AVERAGE(Table2[1Y Return vs Nifty]))/_xlfn.STDEV.P(Table2[1Y Return vs Nifty])</f>
        <v>0.46980605459012542</v>
      </c>
      <c r="I103">
        <v>-12.8194342862359</v>
      </c>
      <c r="J103">
        <f>(Table2[[#This Row],[1M Return vs Nifty]]-AVERAGE(Table2[1M Return vs Nifty]))/_xlfn.STDEV.P(Table2[1M Return vs Nifty])</f>
        <v>-1.5840434951383848</v>
      </c>
      <c r="K103">
        <v>-18.036355447835099</v>
      </c>
      <c r="L103">
        <f>(Table2[[#This Row],[6M Return vs Nifty]]-AVERAGE(Table2[6M Return vs Nifty]))/_xlfn.STDEV.P(Table2[6M Return vs Nifty])</f>
        <v>-0.93572825850128971</v>
      </c>
      <c r="M103">
        <v>-4.6285695610299902</v>
      </c>
      <c r="N103">
        <f>(Table2[[#This Row],[1W Return vs Nifty]]-AVERAGE(Table2[1W Return vs Nifty]))/_xlfn.STDEV.P(Table2[1W Return vs Nifty])</f>
        <v>-0.90069732011209858</v>
      </c>
      <c r="O103">
        <v>122.37</v>
      </c>
      <c r="P103">
        <v>126.48842528806399</v>
      </c>
      <c r="Q103">
        <v>118.337292551535</v>
      </c>
      <c r="R103">
        <v>49.339296741584199</v>
      </c>
      <c r="S103" s="1">
        <f>(Table2[[#This Row],[Close Price]]-Table2[[#This Row],[20D EMA]])/Table2[[#This Row],[20D EMA]]</f>
        <v>-4.3556427228895953E-2</v>
      </c>
      <c r="T103" s="1">
        <f>(Table2[[#This Row],[Close Price]]-Table2[[#This Row],[50D EMA]])/Table2[[#This Row],[50D EMA]]</f>
        <v>-7.4697943835937544E-2</v>
      </c>
      <c r="U103" s="1">
        <f>(Table2[[#This Row],[Close Price]]-Table2[[#This Row],[200D EMA]])/Table2[[#This Row],[200D EMA]]</f>
        <v>-1.096266885580497E-2</v>
      </c>
      <c r="V103">
        <v>0.63957641717872005</v>
      </c>
      <c r="W103">
        <v>116.43</v>
      </c>
      <c r="X103">
        <v>119.5</v>
      </c>
      <c r="Y103">
        <v>116.43</v>
      </c>
      <c r="Z103">
        <v>121.25</v>
      </c>
      <c r="AA103">
        <v>102.65</v>
      </c>
      <c r="AB103">
        <v>137.75</v>
      </c>
      <c r="AC103" s="1">
        <f>(Table2[[#This Row],[Close Price]]/Table2[[#This Row],[Day Low]])-1</f>
        <v>5.2391995190244067E-3</v>
      </c>
      <c r="AD103" s="1">
        <f>(Table2[[#This Row],[Day High]]/Table2[[#This Row],[Close Price]])-1</f>
        <v>2.1018455228981381E-2</v>
      </c>
      <c r="AE103" s="1">
        <f>(Table2[[#This Row],[Close Price]]/Table2[[#This Row],[Current Week Low]])-1</f>
        <v>5.2391995190244067E-3</v>
      </c>
      <c r="AF103" s="1">
        <f>(Table2[[#This Row],[Current Week High]]/Table2[[#This Row],[Close Price]])-1</f>
        <v>3.5970608339029431E-2</v>
      </c>
      <c r="AG103" s="1">
        <f>(Table2[[#This Row],[Close Price]]/Table2[[#This Row],[Current Month Low]])-1</f>
        <v>0.14018509498295173</v>
      </c>
      <c r="AH103" s="1">
        <f>(Table2[[#This Row],[Current Month High]]/Table2[[#This Row],[Close Price]])-1</f>
        <v>0.17694805194805197</v>
      </c>
      <c r="AI103">
        <v>30.297334244702601</v>
      </c>
      <c r="AJ103">
        <v>112.8</v>
      </c>
      <c r="AK103" t="str">
        <f>IF(AND(Table2[[#This Row],[20D EMA]]&gt;Table2[[#This Row],[50D EMA]],Table2[[#This Row],[50D EMA]]&gt;Table2[[#This Row],[200D EMA]]),"Uptrend","Downtrend/NoTrend")</f>
        <v>Downtrend/NoTrend</v>
      </c>
      <c r="AL103">
        <v>-0.24</v>
      </c>
      <c r="AM103" t="s">
        <v>2949</v>
      </c>
      <c r="AN103">
        <v>-2.02</v>
      </c>
      <c r="AO103" t="s">
        <v>2949</v>
      </c>
      <c r="AP103">
        <v>0.159215839997394</v>
      </c>
      <c r="AQ103">
        <f>(Table2[[#This Row],[Sharpe Ratio]]-AVERAGE(Table2[Sharpe Ratio]))/_xlfn.STDEV.P(Table2[Sharpe Ratio])</f>
        <v>1.1066977496014305</v>
      </c>
      <c r="AR1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04" spans="1:44" x14ac:dyDescent="0.3">
      <c r="A104" t="s">
        <v>329</v>
      </c>
      <c r="B104" t="s">
        <v>330</v>
      </c>
      <c r="C104" t="s">
        <v>2906</v>
      </c>
      <c r="D104" t="s">
        <v>68</v>
      </c>
      <c r="E104">
        <v>71776.779790860004</v>
      </c>
      <c r="F104">
        <v>699.25</v>
      </c>
      <c r="G104">
        <v>162.27844802506399</v>
      </c>
      <c r="H104">
        <f>(Table2[[#This Row],[1Y Return vs Nifty]]-AVERAGE(Table2[1Y Return vs Nifty]))/_xlfn.STDEV.P(Table2[1Y Return vs Nifty])</f>
        <v>1.3956162347138603</v>
      </c>
      <c r="I104">
        <v>2.8291170358239</v>
      </c>
      <c r="J104">
        <f>(Table2[[#This Row],[1M Return vs Nifty]]-AVERAGE(Table2[1M Return vs Nifty]))/_xlfn.STDEV.P(Table2[1M Return vs Nifty])</f>
        <v>-5.5399706461204193E-2</v>
      </c>
      <c r="K104">
        <v>72.083693449245999</v>
      </c>
      <c r="L104">
        <f>(Table2[[#This Row],[6M Return vs Nifty]]-AVERAGE(Table2[6M Return vs Nifty]))/_xlfn.STDEV.P(Table2[6M Return vs Nifty])</f>
        <v>1.8257269488421368</v>
      </c>
      <c r="M104">
        <v>-1.2342661124111001</v>
      </c>
      <c r="N104">
        <f>(Table2[[#This Row],[1W Return vs Nifty]]-AVERAGE(Table2[1W Return vs Nifty]))/_xlfn.STDEV.P(Table2[1W Return vs Nifty])</f>
        <v>-0.22812768350217397</v>
      </c>
      <c r="O104">
        <v>666.32</v>
      </c>
      <c r="P104">
        <v>638.31682700614795</v>
      </c>
      <c r="Q104">
        <v>500.87484985337801</v>
      </c>
      <c r="R104">
        <v>68.514130130910601</v>
      </c>
      <c r="S104" s="1">
        <f>(Table2[[#This Row],[Close Price]]-Table2[[#This Row],[20D EMA]])/Table2[[#This Row],[20D EMA]]</f>
        <v>4.942069876335687E-2</v>
      </c>
      <c r="T104" s="1">
        <f>(Table2[[#This Row],[Close Price]]-Table2[[#This Row],[50D EMA]])/Table2[[#This Row],[50D EMA]]</f>
        <v>9.545913630327213E-2</v>
      </c>
      <c r="U104" s="1">
        <f>(Table2[[#This Row],[Close Price]]-Table2[[#This Row],[200D EMA]])/Table2[[#This Row],[200D EMA]]</f>
        <v>0.39605731891847373</v>
      </c>
      <c r="V104">
        <v>1.0481935100381901</v>
      </c>
      <c r="W104">
        <v>691.6</v>
      </c>
      <c r="X104">
        <v>711.25</v>
      </c>
      <c r="Y104">
        <v>691.6</v>
      </c>
      <c r="Z104">
        <v>711.95</v>
      </c>
      <c r="AA104">
        <v>545</v>
      </c>
      <c r="AB104">
        <v>711.95</v>
      </c>
      <c r="AC104" s="1">
        <f>(Table2[[#This Row],[Close Price]]/Table2[[#This Row],[Day Low]])-1</f>
        <v>1.1061307113938712E-2</v>
      </c>
      <c r="AD104" s="1">
        <f>(Table2[[#This Row],[Day High]]/Table2[[#This Row],[Close Price]])-1</f>
        <v>1.7161244190203817E-2</v>
      </c>
      <c r="AE104" s="1">
        <f>(Table2[[#This Row],[Close Price]]/Table2[[#This Row],[Current Week Low]])-1</f>
        <v>1.1061307113938712E-2</v>
      </c>
      <c r="AF104" s="1">
        <f>(Table2[[#This Row],[Current Week High]]/Table2[[#This Row],[Close Price]])-1</f>
        <v>1.8162316767965647E-2</v>
      </c>
      <c r="AG104" s="1">
        <f>(Table2[[#This Row],[Close Price]]/Table2[[#This Row],[Current Month Low]])-1</f>
        <v>0.28302752293577971</v>
      </c>
      <c r="AH104" s="1">
        <f>(Table2[[#This Row],[Current Month High]]/Table2[[#This Row],[Close Price]])-1</f>
        <v>1.8162316767965647E-2</v>
      </c>
      <c r="AI104">
        <v>1.8162316767965601</v>
      </c>
      <c r="AJ104">
        <v>190.386212624584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0.09</v>
      </c>
      <c r="AM104" t="s">
        <v>2950</v>
      </c>
      <c r="AN104">
        <v>14.56</v>
      </c>
      <c r="AO104" t="s">
        <v>2950</v>
      </c>
      <c r="AP104">
        <v>0.158987585154443</v>
      </c>
      <c r="AQ104">
        <f>(Table2[[#This Row],[Sharpe Ratio]]-AVERAGE(Table2[Sharpe Ratio]))/_xlfn.STDEV.P(Table2[Sharpe Ratio])</f>
        <v>1.1041783749607172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4.0419941685533365</v>
      </c>
    </row>
    <row r="105" spans="1:44" x14ac:dyDescent="0.3">
      <c r="A105" t="s">
        <v>1323</v>
      </c>
      <c r="B105" t="s">
        <v>1324</v>
      </c>
      <c r="C105" t="s">
        <v>2914</v>
      </c>
      <c r="D105" t="s">
        <v>129</v>
      </c>
      <c r="E105">
        <v>7252.8553904299997</v>
      </c>
      <c r="F105">
        <v>733.55</v>
      </c>
      <c r="G105">
        <v>100.33576934685701</v>
      </c>
      <c r="H105">
        <f>(Table2[[#This Row],[1Y Return vs Nifty]]-AVERAGE(Table2[1Y Return vs Nifty]))/_xlfn.STDEV.P(Table2[1Y Return vs Nifty])</f>
        <v>0.65773998202969752</v>
      </c>
      <c r="I105">
        <v>43.2864769124159</v>
      </c>
      <c r="J105">
        <f>(Table2[[#This Row],[1M Return vs Nifty]]-AVERAGE(Table2[1M Return vs Nifty]))/_xlfn.STDEV.P(Table2[1M Return vs Nifty])</f>
        <v>3.896716410156368</v>
      </c>
      <c r="K105">
        <v>51.197863313058903</v>
      </c>
      <c r="L105">
        <f>(Table2[[#This Row],[6M Return vs Nifty]]-AVERAGE(Table2[6M Return vs Nifty]))/_xlfn.STDEV.P(Table2[6M Return vs Nifty])</f>
        <v>1.185744113778094</v>
      </c>
      <c r="M105">
        <v>14.947257614382799</v>
      </c>
      <c r="N105">
        <f>(Table2[[#This Row],[1W Return vs Nifty]]-AVERAGE(Table2[1W Return vs Nifty]))/_xlfn.STDEV.P(Table2[1W Return vs Nifty])</f>
        <v>2.9781859821640229</v>
      </c>
      <c r="O105">
        <v>639.03</v>
      </c>
      <c r="P105">
        <v>572.52087847011899</v>
      </c>
      <c r="Q105">
        <v>476.15963922397202</v>
      </c>
      <c r="R105">
        <v>45.589198480848303</v>
      </c>
      <c r="S105" s="1">
        <f>(Table2[[#This Row],[Close Price]]-Table2[[#This Row],[20D EMA]])/Table2[[#This Row],[20D EMA]]</f>
        <v>0.14791167863793561</v>
      </c>
      <c r="T105" s="1">
        <f>(Table2[[#This Row],[Close Price]]-Table2[[#This Row],[50D EMA]])/Table2[[#This Row],[50D EMA]]</f>
        <v>0.28126331734867099</v>
      </c>
      <c r="U105" s="1">
        <f>(Table2[[#This Row],[Close Price]]-Table2[[#This Row],[200D EMA]])/Table2[[#This Row],[200D EMA]]</f>
        <v>0.54055476267479019</v>
      </c>
      <c r="V105">
        <v>1.29827817661691</v>
      </c>
      <c r="W105">
        <v>731</v>
      </c>
      <c r="X105">
        <v>777</v>
      </c>
      <c r="Y105">
        <v>731</v>
      </c>
      <c r="Z105">
        <v>777</v>
      </c>
      <c r="AA105">
        <v>455.5</v>
      </c>
      <c r="AB105">
        <v>777</v>
      </c>
      <c r="AC105" s="1">
        <f>(Table2[[#This Row],[Close Price]]/Table2[[#This Row],[Day Low]])-1</f>
        <v>3.4883720930232176E-3</v>
      </c>
      <c r="AD105" s="1">
        <f>(Table2[[#This Row],[Day High]]/Table2[[#This Row],[Close Price]])-1</f>
        <v>5.9232499488787393E-2</v>
      </c>
      <c r="AE105" s="1">
        <f>(Table2[[#This Row],[Close Price]]/Table2[[#This Row],[Current Week Low]])-1</f>
        <v>3.4883720930232176E-3</v>
      </c>
      <c r="AF105" s="1">
        <f>(Table2[[#This Row],[Current Week High]]/Table2[[#This Row],[Close Price]])-1</f>
        <v>5.9232499488787393E-2</v>
      </c>
      <c r="AG105" s="1">
        <f>(Table2[[#This Row],[Close Price]]/Table2[[#This Row],[Current Month Low]])-1</f>
        <v>0.61042810098792533</v>
      </c>
      <c r="AH105" s="1">
        <f>(Table2[[#This Row],[Current Month High]]/Table2[[#This Row],[Close Price]])-1</f>
        <v>5.9232499488787393E-2</v>
      </c>
      <c r="AI105">
        <v>5.9232499488787296</v>
      </c>
      <c r="AJ105">
        <v>141.29934210526301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0.41</v>
      </c>
      <c r="AM105" t="s">
        <v>2950</v>
      </c>
      <c r="AN105">
        <v>25.29</v>
      </c>
      <c r="AO105" t="s">
        <v>2950</v>
      </c>
      <c r="AP105">
        <v>0.158804116687358</v>
      </c>
      <c r="AQ105">
        <f>(Table2[[#This Row],[Sharpe Ratio]]-AVERAGE(Table2[Sharpe Ratio]))/_xlfn.STDEV.P(Table2[Sharpe Ratio])</f>
        <v>1.1021533322612125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9.8205398203893957</v>
      </c>
    </row>
    <row r="106" spans="1:44" x14ac:dyDescent="0.3">
      <c r="A106" t="s">
        <v>308</v>
      </c>
      <c r="B106" t="s">
        <v>309</v>
      </c>
      <c r="C106" t="s">
        <v>2908</v>
      </c>
      <c r="D106" t="s">
        <v>32</v>
      </c>
      <c r="E106">
        <v>76992.461153960001</v>
      </c>
      <c r="F106">
        <v>532.54999999999995</v>
      </c>
      <c r="G106">
        <v>61.660784572940202</v>
      </c>
      <c r="H106">
        <f>(Table2[[#This Row],[1Y Return vs Nifty]]-AVERAGE(Table2[1Y Return vs Nifty]))/_xlfn.STDEV.P(Table2[1Y Return vs Nifty])</f>
        <v>0.19703415776519154</v>
      </c>
      <c r="I106">
        <v>-9.1037350411871198</v>
      </c>
      <c r="J106">
        <f>(Table2[[#This Row],[1M Return vs Nifty]]-AVERAGE(Table2[1M Return vs Nifty]))/_xlfn.STDEV.P(Table2[1M Return vs Nifty])</f>
        <v>-1.2210718401501544</v>
      </c>
      <c r="K106">
        <v>18.875441041959299</v>
      </c>
      <c r="L106">
        <f>(Table2[[#This Row],[6M Return vs Nifty]]-AVERAGE(Table2[6M Return vs Nifty]))/_xlfn.STDEV.P(Table2[6M Return vs Nifty])</f>
        <v>0.19532164522823398</v>
      </c>
      <c r="M106">
        <v>-1.0247969639663801</v>
      </c>
      <c r="N106">
        <f>(Table2[[#This Row],[1W Return vs Nifty]]-AVERAGE(Table2[1W Return vs Nifty]))/_xlfn.STDEV.P(Table2[1W Return vs Nifty])</f>
        <v>-0.18662208708657374</v>
      </c>
      <c r="O106">
        <v>544.07000000000005</v>
      </c>
      <c r="P106">
        <v>539.16819675130705</v>
      </c>
      <c r="Q106">
        <v>476.83719767616702</v>
      </c>
      <c r="R106">
        <v>68.586729411525496</v>
      </c>
      <c r="S106" s="1">
        <f>(Table2[[#This Row],[Close Price]]-Table2[[#This Row],[20D EMA]])/Table2[[#This Row],[20D EMA]]</f>
        <v>-2.1173746025327796E-2</v>
      </c>
      <c r="T106" s="1">
        <f>(Table2[[#This Row],[Close Price]]-Table2[[#This Row],[50D EMA]])/Table2[[#This Row],[50D EMA]]</f>
        <v>-1.2274827764664611E-2</v>
      </c>
      <c r="U106" s="1">
        <f>(Table2[[#This Row],[Close Price]]-Table2[[#This Row],[200D EMA]])/Table2[[#This Row],[200D EMA]]</f>
        <v>0.11683820514705104</v>
      </c>
      <c r="V106">
        <v>0.57588871276609799</v>
      </c>
      <c r="W106">
        <v>530.5</v>
      </c>
      <c r="X106">
        <v>544.15</v>
      </c>
      <c r="Y106">
        <v>530.5</v>
      </c>
      <c r="Z106">
        <v>546.5</v>
      </c>
      <c r="AA106">
        <v>481.45</v>
      </c>
      <c r="AB106">
        <v>632.70000000000005</v>
      </c>
      <c r="AC106" s="1">
        <f>(Table2[[#This Row],[Close Price]]/Table2[[#This Row],[Day Low]])-1</f>
        <v>3.8642789820921841E-3</v>
      </c>
      <c r="AD106" s="1">
        <f>(Table2[[#This Row],[Day High]]/Table2[[#This Row],[Close Price]])-1</f>
        <v>2.1781992301192377E-2</v>
      </c>
      <c r="AE106" s="1">
        <f>(Table2[[#This Row],[Close Price]]/Table2[[#This Row],[Current Week Low]])-1</f>
        <v>3.8642789820921841E-3</v>
      </c>
      <c r="AF106" s="1">
        <f>(Table2[[#This Row],[Current Week High]]/Table2[[#This Row],[Close Price]])-1</f>
        <v>2.619472350014096E-2</v>
      </c>
      <c r="AG106" s="1">
        <f>(Table2[[#This Row],[Close Price]]/Table2[[#This Row],[Current Month Low]])-1</f>
        <v>0.10613770900405028</v>
      </c>
      <c r="AH106" s="1">
        <f>(Table2[[#This Row],[Current Month High]]/Table2[[#This Row],[Close Price]])-1</f>
        <v>0.18805745939348428</v>
      </c>
      <c r="AI106">
        <v>18.805745939348402</v>
      </c>
      <c r="AJ106">
        <v>92.534345625451806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-0.09</v>
      </c>
      <c r="AM106" t="s">
        <v>2949</v>
      </c>
      <c r="AN106">
        <v>-1.84</v>
      </c>
      <c r="AO106" t="s">
        <v>2949</v>
      </c>
      <c r="AP106">
        <v>0.15866442965271099</v>
      </c>
      <c r="AQ106">
        <f>(Table2[[#This Row],[Sharpe Ratio]]-AVERAGE(Table2[Sharpe Ratio]))/_xlfn.STDEV.P(Table2[Sharpe Ratio])</f>
        <v>1.1006115293878265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8.5273405144523862E-2</v>
      </c>
    </row>
    <row r="107" spans="1:44" x14ac:dyDescent="0.3">
      <c r="A107" t="s">
        <v>1367</v>
      </c>
      <c r="B107" t="s">
        <v>1368</v>
      </c>
      <c r="C107" t="s">
        <v>621</v>
      </c>
      <c r="D107" t="s">
        <v>621</v>
      </c>
      <c r="E107">
        <v>6855.7924759999996</v>
      </c>
      <c r="F107">
        <v>353.7</v>
      </c>
      <c r="G107">
        <v>-16.121629870774399</v>
      </c>
      <c r="H107">
        <f>(Table2[[#This Row],[1Y Return vs Nifty]]-AVERAGE(Table2[1Y Return vs Nifty]))/_xlfn.STDEV.P(Table2[1Y Return vs Nifty])</f>
        <v>-0.72952887953282619</v>
      </c>
      <c r="I107">
        <v>-1.39603243419287</v>
      </c>
      <c r="J107">
        <f>(Table2[[#This Row],[1M Return vs Nifty]]-AVERAGE(Table2[1M Return vs Nifty]))/_xlfn.STDEV.P(Table2[1M Return vs Nifty])</f>
        <v>-0.46813749672993688</v>
      </c>
      <c r="K107">
        <v>5.0858809106238203</v>
      </c>
      <c r="L107">
        <f>(Table2[[#This Row],[6M Return vs Nifty]]-AVERAGE(Table2[6M Return vs Nifty]))/_xlfn.STDEV.P(Table2[6M Return vs Nifty])</f>
        <v>-0.22721754663504309</v>
      </c>
      <c r="M107">
        <v>-5.7070510716515397</v>
      </c>
      <c r="N107">
        <f>(Table2[[#This Row],[1W Return vs Nifty]]-AVERAGE(Table2[1W Return vs Nifty]))/_xlfn.STDEV.P(Table2[1W Return vs Nifty])</f>
        <v>-1.1143947483677832</v>
      </c>
      <c r="O107">
        <v>350.07</v>
      </c>
      <c r="P107">
        <v>345.49787822156497</v>
      </c>
      <c r="Q107">
        <v>340.33019195011298</v>
      </c>
      <c r="R107">
        <v>43.1098302380652</v>
      </c>
      <c r="S107" s="1">
        <f>(Table2[[#This Row],[Close Price]]-Table2[[#This Row],[20D EMA]])/Table2[[#This Row],[20D EMA]]</f>
        <v>1.0369354700488461E-2</v>
      </c>
      <c r="T107" s="1">
        <f>(Table2[[#This Row],[Close Price]]-Table2[[#This Row],[50D EMA]])/Table2[[#This Row],[50D EMA]]</f>
        <v>2.3740006221326375E-2</v>
      </c>
      <c r="U107" s="1">
        <f>(Table2[[#This Row],[Close Price]]-Table2[[#This Row],[200D EMA]])/Table2[[#This Row],[200D EMA]]</f>
        <v>3.9284813296396624E-2</v>
      </c>
      <c r="V107">
        <v>1.19081476819978</v>
      </c>
      <c r="W107">
        <v>350.5</v>
      </c>
      <c r="X107">
        <v>372</v>
      </c>
      <c r="Y107">
        <v>350</v>
      </c>
      <c r="Z107">
        <v>372</v>
      </c>
      <c r="AA107">
        <v>301.10000000000002</v>
      </c>
      <c r="AB107">
        <v>376.55</v>
      </c>
      <c r="AC107" s="1">
        <f>(Table2[[#This Row],[Close Price]]/Table2[[#This Row],[Day Low]])-1</f>
        <v>9.1298145506419903E-3</v>
      </c>
      <c r="AD107" s="1">
        <f>(Table2[[#This Row],[Day High]]/Table2[[#This Row],[Close Price]])-1</f>
        <v>5.1738761662425858E-2</v>
      </c>
      <c r="AE107" s="1">
        <f>(Table2[[#This Row],[Close Price]]/Table2[[#This Row],[Current Week Low]])-1</f>
        <v>1.0571428571428454E-2</v>
      </c>
      <c r="AF107" s="1">
        <f>(Table2[[#This Row],[Current Week High]]/Table2[[#This Row],[Close Price]])-1</f>
        <v>5.1738761662425858E-2</v>
      </c>
      <c r="AG107" s="1">
        <f>(Table2[[#This Row],[Close Price]]/Table2[[#This Row],[Current Month Low]])-1</f>
        <v>0.17469279309199592</v>
      </c>
      <c r="AH107" s="1">
        <f>(Table2[[#This Row],[Current Month High]]/Table2[[#This Row],[Close Price]])-1</f>
        <v>6.4602770709641044E-2</v>
      </c>
      <c r="AI107">
        <v>23.536895674300201</v>
      </c>
      <c r="AJ107">
        <v>32.100840336134397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-0.08</v>
      </c>
      <c r="AM107" t="s">
        <v>2949</v>
      </c>
      <c r="AN107">
        <v>5.93</v>
      </c>
      <c r="AO107" t="s">
        <v>2950</v>
      </c>
      <c r="AP107">
        <v>0.15709915953175799</v>
      </c>
      <c r="AQ107">
        <f>(Table2[[#This Row],[Sharpe Ratio]]-AVERAGE(Table2[Sharpe Ratio]))/_xlfn.STDEV.P(Table2[Sharpe Ratio])</f>
        <v>1.0833347794288259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-1.4559438918367635</v>
      </c>
    </row>
    <row r="108" spans="1:44" x14ac:dyDescent="0.3">
      <c r="A108" t="s">
        <v>1520</v>
      </c>
      <c r="B108" t="s">
        <v>1521</v>
      </c>
      <c r="C108" t="s">
        <v>2924</v>
      </c>
      <c r="D108" t="s">
        <v>1157</v>
      </c>
      <c r="E108">
        <v>5500.5108497000001</v>
      </c>
      <c r="F108">
        <v>456.9</v>
      </c>
      <c r="G108">
        <v>62.158033853271199</v>
      </c>
      <c r="H108">
        <f>(Table2[[#This Row],[1Y Return vs Nifty]]-AVERAGE(Table2[1Y Return vs Nifty]))/_xlfn.STDEV.P(Table2[1Y Return vs Nifty])</f>
        <v>0.20295751212199339</v>
      </c>
      <c r="I108">
        <v>0.48136591732054501</v>
      </c>
      <c r="J108">
        <f>(Table2[[#This Row],[1M Return vs Nifty]]-AVERAGE(Table2[1M Return vs Nifty]))/_xlfn.STDEV.P(Table2[1M Return vs Nifty])</f>
        <v>-0.28474203284005634</v>
      </c>
      <c r="K108">
        <v>18.765014840949402</v>
      </c>
      <c r="L108">
        <f>(Table2[[#This Row],[6M Return vs Nifty]]-AVERAGE(Table2[6M Return vs Nifty]))/_xlfn.STDEV.P(Table2[6M Return vs Nifty])</f>
        <v>0.19193796965839294</v>
      </c>
      <c r="M108">
        <v>-3.2196292920956302</v>
      </c>
      <c r="N108">
        <f>(Table2[[#This Row],[1W Return vs Nifty]]-AVERAGE(Table2[1W Return vs Nifty]))/_xlfn.STDEV.P(Table2[1W Return vs Nifty])</f>
        <v>-0.62152061743165743</v>
      </c>
      <c r="O108">
        <v>444.62</v>
      </c>
      <c r="P108">
        <v>442.473790174334</v>
      </c>
      <c r="Q108">
        <v>397.83191622161797</v>
      </c>
      <c r="R108">
        <v>44.893681338921901</v>
      </c>
      <c r="S108" s="1">
        <f>(Table2[[#This Row],[Close Price]]-Table2[[#This Row],[20D EMA]])/Table2[[#This Row],[20D EMA]]</f>
        <v>2.7619090459268528E-2</v>
      </c>
      <c r="T108" s="1">
        <f>(Table2[[#This Row],[Close Price]]-Table2[[#This Row],[50D EMA]])/Table2[[#This Row],[50D EMA]]</f>
        <v>3.2603535273766325E-2</v>
      </c>
      <c r="U108" s="1">
        <f>(Table2[[#This Row],[Close Price]]-Table2[[#This Row],[200D EMA]])/Table2[[#This Row],[200D EMA]]</f>
        <v>0.14847497490743625</v>
      </c>
      <c r="V108">
        <v>1.22411341011527</v>
      </c>
      <c r="W108">
        <v>449.1</v>
      </c>
      <c r="X108">
        <v>461.3</v>
      </c>
      <c r="Y108">
        <v>447.35</v>
      </c>
      <c r="Z108">
        <v>479.9</v>
      </c>
      <c r="AA108">
        <v>346.45</v>
      </c>
      <c r="AB108">
        <v>479.9</v>
      </c>
      <c r="AC108" s="1">
        <f>(Table2[[#This Row],[Close Price]]/Table2[[#This Row],[Day Low]])-1</f>
        <v>1.7368069472277758E-2</v>
      </c>
      <c r="AD108" s="1">
        <f>(Table2[[#This Row],[Day High]]/Table2[[#This Row],[Close Price]])-1</f>
        <v>9.6301159991245555E-3</v>
      </c>
      <c r="AE108" s="1">
        <f>(Table2[[#This Row],[Close Price]]/Table2[[#This Row],[Current Week Low]])-1</f>
        <v>2.1347937856264654E-2</v>
      </c>
      <c r="AF108" s="1">
        <f>(Table2[[#This Row],[Current Week High]]/Table2[[#This Row],[Close Price]])-1</f>
        <v>5.033924272269652E-2</v>
      </c>
      <c r="AG108" s="1">
        <f>(Table2[[#This Row],[Close Price]]/Table2[[#This Row],[Current Month Low]])-1</f>
        <v>0.31880502236975028</v>
      </c>
      <c r="AH108" s="1">
        <f>(Table2[[#This Row],[Current Month High]]/Table2[[#This Row],[Close Price]])-1</f>
        <v>5.033924272269652E-2</v>
      </c>
      <c r="AI108">
        <v>16.207047493981101</v>
      </c>
      <c r="AJ108">
        <v>106.788866259334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-0.06</v>
      </c>
      <c r="AM108" t="s">
        <v>2949</v>
      </c>
      <c r="AN108">
        <v>8.27</v>
      </c>
      <c r="AO108" t="s">
        <v>2950</v>
      </c>
      <c r="AP108">
        <v>0.15656277731558799</v>
      </c>
      <c r="AQ108">
        <f>(Table2[[#This Row],[Sharpe Ratio]]-AVERAGE(Table2[Sharpe Ratio]))/_xlfn.STDEV.P(Table2[Sharpe Ratio])</f>
        <v>1.077414432961354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0.56604726447002651</v>
      </c>
    </row>
    <row r="109" spans="1:44" x14ac:dyDescent="0.3">
      <c r="A109" t="s">
        <v>227</v>
      </c>
      <c r="B109" t="s">
        <v>228</v>
      </c>
      <c r="C109" t="s">
        <v>2908</v>
      </c>
      <c r="D109" t="s">
        <v>32</v>
      </c>
      <c r="E109">
        <v>106308.0327672</v>
      </c>
      <c r="F109">
        <v>118.05</v>
      </c>
      <c r="G109">
        <v>73.849834459638501</v>
      </c>
      <c r="H109">
        <f>(Table2[[#This Row],[1Y Return vs Nifty]]-AVERAGE(Table2[1Y Return vs Nifty]))/_xlfn.STDEV.P(Table2[1Y Return vs Nifty])</f>
        <v>0.34223308435506766</v>
      </c>
      <c r="I109">
        <v>-3.18487185561527</v>
      </c>
      <c r="J109">
        <f>(Table2[[#This Row],[1M Return vs Nifty]]-AVERAGE(Table2[1M Return vs Nifty]))/_xlfn.STDEV.P(Table2[1M Return vs Nifty])</f>
        <v>-0.6428819963465503</v>
      </c>
      <c r="K109">
        <v>27.6418489505979</v>
      </c>
      <c r="L109">
        <f>(Table2[[#This Row],[6M Return vs Nifty]]-AVERAGE(Table2[6M Return vs Nifty]))/_xlfn.STDEV.P(Table2[6M Return vs Nifty])</f>
        <v>0.46394159234624688</v>
      </c>
      <c r="M109">
        <v>-3.7112403877382598</v>
      </c>
      <c r="N109">
        <f>(Table2[[#This Row],[1W Return vs Nifty]]-AVERAGE(Table2[1W Return vs Nifty]))/_xlfn.STDEV.P(Table2[1W Return vs Nifty])</f>
        <v>-0.71893167715417738</v>
      </c>
      <c r="O109">
        <v>119.2</v>
      </c>
      <c r="P109">
        <v>117.611793330952</v>
      </c>
      <c r="Q109">
        <v>101.253025371112</v>
      </c>
      <c r="R109">
        <v>55.195363077823401</v>
      </c>
      <c r="S109" s="1">
        <f>(Table2[[#This Row],[Close Price]]-Table2[[#This Row],[20D EMA]])/Table2[[#This Row],[20D EMA]]</f>
        <v>-9.6476510067114562E-3</v>
      </c>
      <c r="T109" s="1">
        <f>(Table2[[#This Row],[Close Price]]-Table2[[#This Row],[50D EMA]])/Table2[[#This Row],[50D EMA]]</f>
        <v>3.725873542416915E-3</v>
      </c>
      <c r="U109" s="1">
        <f>(Table2[[#This Row],[Close Price]]-Table2[[#This Row],[200D EMA]])/Table2[[#This Row],[200D EMA]]</f>
        <v>0.1658910888570867</v>
      </c>
      <c r="V109">
        <v>1.2423921897849199</v>
      </c>
      <c r="W109">
        <v>116.85</v>
      </c>
      <c r="X109">
        <v>119.74</v>
      </c>
      <c r="Y109">
        <v>116.21</v>
      </c>
      <c r="Z109">
        <v>121.57</v>
      </c>
      <c r="AA109">
        <v>96.2</v>
      </c>
      <c r="AB109">
        <v>128.9</v>
      </c>
      <c r="AC109" s="1">
        <f>(Table2[[#This Row],[Close Price]]/Table2[[#This Row],[Day Low]])-1</f>
        <v>1.0269576379974277E-2</v>
      </c>
      <c r="AD109" s="1">
        <f>(Table2[[#This Row],[Day High]]/Table2[[#This Row],[Close Price]])-1</f>
        <v>1.4315967810249797E-2</v>
      </c>
      <c r="AE109" s="1">
        <f>(Table2[[#This Row],[Close Price]]/Table2[[#This Row],[Current Week Low]])-1</f>
        <v>1.5833405042595228E-2</v>
      </c>
      <c r="AF109" s="1">
        <f>(Table2[[#This Row],[Current Week High]]/Table2[[#This Row],[Close Price]])-1</f>
        <v>2.9817873782295612E-2</v>
      </c>
      <c r="AG109" s="1">
        <f>(Table2[[#This Row],[Close Price]]/Table2[[#This Row],[Current Month Low]])-1</f>
        <v>0.22713097713097707</v>
      </c>
      <c r="AH109" s="1">
        <f>(Table2[[#This Row],[Current Month High]]/Table2[[#This Row],[Close Price]])-1</f>
        <v>9.1910207539178446E-2</v>
      </c>
      <c r="AI109">
        <v>9.1910207539178401</v>
      </c>
      <c r="AJ109">
        <v>102.382993313903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-0.12</v>
      </c>
      <c r="AM109" t="s">
        <v>2949</v>
      </c>
      <c r="AN109">
        <v>0.04</v>
      </c>
      <c r="AO109" t="s">
        <v>2950</v>
      </c>
      <c r="AP109">
        <v>0.156041349046595</v>
      </c>
      <c r="AQ109">
        <f>(Table2[[#This Row],[Sharpe Ratio]]-AVERAGE(Table2[Sharpe Ratio]))/_xlfn.STDEV.P(Table2[Sharpe Ratio])</f>
        <v>1.0716591414596792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0.51602014466026591</v>
      </c>
    </row>
    <row r="110" spans="1:44" x14ac:dyDescent="0.3">
      <c r="A110" t="s">
        <v>1211</v>
      </c>
      <c r="B110" t="s">
        <v>1212</v>
      </c>
      <c r="C110" t="s">
        <v>2911</v>
      </c>
      <c r="D110" t="s">
        <v>46</v>
      </c>
      <c r="E110">
        <v>8560.6752302000004</v>
      </c>
      <c r="F110">
        <v>1245</v>
      </c>
      <c r="G110">
        <v>77.902550391599604</v>
      </c>
      <c r="H110">
        <f>(Table2[[#This Row],[1Y Return vs Nifty]]-AVERAGE(Table2[1Y Return vs Nifty]))/_xlfn.STDEV.P(Table2[1Y Return vs Nifty])</f>
        <v>0.39051002214466574</v>
      </c>
      <c r="I110">
        <v>-10.7267866978054</v>
      </c>
      <c r="J110">
        <f>(Table2[[#This Row],[1M Return vs Nifty]]-AVERAGE(Table2[1M Return vs Nifty]))/_xlfn.STDEV.P(Table2[1M Return vs Nifty])</f>
        <v>-1.3796212024859622</v>
      </c>
      <c r="K110">
        <v>45.002938568630299</v>
      </c>
      <c r="L110">
        <f>(Table2[[#This Row],[6M Return vs Nifty]]-AVERAGE(Table2[6M Return vs Nifty]))/_xlfn.STDEV.P(Table2[6M Return vs Nifty])</f>
        <v>0.99591945873224996</v>
      </c>
      <c r="M110">
        <v>-3.20174029273729</v>
      </c>
      <c r="N110">
        <f>(Table2[[#This Row],[1W Return vs Nifty]]-AVERAGE(Table2[1W Return vs Nifty]))/_xlfn.STDEV.P(Table2[1W Return vs Nifty])</f>
        <v>-0.61797597330072396</v>
      </c>
      <c r="O110">
        <v>1200.49</v>
      </c>
      <c r="P110">
        <v>1165.7309936004899</v>
      </c>
      <c r="Q110">
        <v>970.95908680735101</v>
      </c>
      <c r="R110">
        <v>83.388563052744701</v>
      </c>
      <c r="S110" s="1">
        <f>(Table2[[#This Row],[Close Price]]-Table2[[#This Row],[20D EMA]])/Table2[[#This Row],[20D EMA]]</f>
        <v>3.7076527084773707E-2</v>
      </c>
      <c r="T110" s="1">
        <f>(Table2[[#This Row],[Close Price]]-Table2[[#This Row],[50D EMA]])/Table2[[#This Row],[50D EMA]]</f>
        <v>6.7999398518760273E-2</v>
      </c>
      <c r="U110" s="1">
        <f>(Table2[[#This Row],[Close Price]]-Table2[[#This Row],[200D EMA]])/Table2[[#This Row],[200D EMA]]</f>
        <v>0.28223734338151546</v>
      </c>
      <c r="V110">
        <v>1.3893180789223201</v>
      </c>
      <c r="W110">
        <v>1204.5999999999999</v>
      </c>
      <c r="X110">
        <v>1265.3499999999999</v>
      </c>
      <c r="Y110">
        <v>1181.4000000000001</v>
      </c>
      <c r="Z110">
        <v>1265.3499999999999</v>
      </c>
      <c r="AA110">
        <v>1050</v>
      </c>
      <c r="AB110">
        <v>1325</v>
      </c>
      <c r="AC110" s="1">
        <f>(Table2[[#This Row],[Close Price]]/Table2[[#This Row],[Day Low]])-1</f>
        <v>3.3538103934916297E-2</v>
      </c>
      <c r="AD110" s="1">
        <f>(Table2[[#This Row],[Day High]]/Table2[[#This Row],[Close Price]])-1</f>
        <v>1.6345381526104319E-2</v>
      </c>
      <c r="AE110" s="1">
        <f>(Table2[[#This Row],[Close Price]]/Table2[[#This Row],[Current Week Low]])-1</f>
        <v>5.3834433722701691E-2</v>
      </c>
      <c r="AF110" s="1">
        <f>(Table2[[#This Row],[Current Week High]]/Table2[[#This Row],[Close Price]])-1</f>
        <v>1.6345381526104319E-2</v>
      </c>
      <c r="AG110" s="1">
        <f>(Table2[[#This Row],[Close Price]]/Table2[[#This Row],[Current Month Low]])-1</f>
        <v>0.18571428571428572</v>
      </c>
      <c r="AH110" s="1">
        <f>(Table2[[#This Row],[Current Month High]]/Table2[[#This Row],[Close Price]])-1</f>
        <v>6.425702811244971E-2</v>
      </c>
      <c r="AI110">
        <v>11.5662650602409</v>
      </c>
      <c r="AJ110">
        <v>108.03743002757101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-0.05</v>
      </c>
      <c r="AM110" t="s">
        <v>2949</v>
      </c>
      <c r="AN110">
        <v>7.18</v>
      </c>
      <c r="AO110" t="s">
        <v>2950</v>
      </c>
      <c r="AP110">
        <v>0.155350293222869</v>
      </c>
      <c r="AQ110">
        <f>(Table2[[#This Row],[Sharpe Ratio]]-AVERAGE(Table2[Sharpe Ratio]))/_xlfn.STDEV.P(Table2[Sharpe Ratio])</f>
        <v>1.064031577044819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0.45286388213504858</v>
      </c>
    </row>
    <row r="111" spans="1:44" x14ac:dyDescent="0.3">
      <c r="A111" t="s">
        <v>585</v>
      </c>
      <c r="B111" t="s">
        <v>586</v>
      </c>
      <c r="C111" t="s">
        <v>2919</v>
      </c>
      <c r="D111" t="s">
        <v>400</v>
      </c>
      <c r="E111">
        <v>30536.880239819999</v>
      </c>
      <c r="F111">
        <v>1674.45</v>
      </c>
      <c r="G111">
        <v>85.812583509428194</v>
      </c>
      <c r="H111">
        <f>(Table2[[#This Row],[1Y Return vs Nifty]]-AVERAGE(Table2[1Y Return vs Nifty]))/_xlfn.STDEV.P(Table2[1Y Return vs Nifty])</f>
        <v>0.48473626034001938</v>
      </c>
      <c r="I111">
        <v>10.150564642383801</v>
      </c>
      <c r="J111">
        <f>(Table2[[#This Row],[1M Return vs Nifty]]-AVERAGE(Table2[1M Return vs Nifty]))/_xlfn.STDEV.P(Table2[1M Return vs Nifty])</f>
        <v>0.65980294569203235</v>
      </c>
      <c r="K111">
        <v>65.715683876491298</v>
      </c>
      <c r="L111">
        <f>(Table2[[#This Row],[6M Return vs Nifty]]-AVERAGE(Table2[6M Return vs Nifty]))/_xlfn.STDEV.P(Table2[6M Return vs Nifty])</f>
        <v>1.6305986348841777</v>
      </c>
      <c r="M111">
        <v>-3.3459090620112102</v>
      </c>
      <c r="N111">
        <f>(Table2[[#This Row],[1W Return vs Nifty]]-AVERAGE(Table2[1W Return vs Nifty]))/_xlfn.STDEV.P(Table2[1W Return vs Nifty])</f>
        <v>-0.6465425225880348</v>
      </c>
      <c r="O111">
        <v>1632.92</v>
      </c>
      <c r="P111">
        <v>1535.9856273703499</v>
      </c>
      <c r="Q111">
        <v>1228.01309490156</v>
      </c>
      <c r="R111">
        <v>43.829974460586698</v>
      </c>
      <c r="S111" s="1">
        <f>(Table2[[#This Row],[Close Price]]-Table2[[#This Row],[20D EMA]])/Table2[[#This Row],[20D EMA]]</f>
        <v>2.5432966709942908E-2</v>
      </c>
      <c r="T111" s="1">
        <f>(Table2[[#This Row],[Close Price]]-Table2[[#This Row],[50D EMA]])/Table2[[#This Row],[50D EMA]]</f>
        <v>9.0146919451782243E-2</v>
      </c>
      <c r="U111" s="1">
        <f>(Table2[[#This Row],[Close Price]]-Table2[[#This Row],[200D EMA]])/Table2[[#This Row],[200D EMA]]</f>
        <v>0.3635440916322048</v>
      </c>
      <c r="V111">
        <v>0.66386949015645802</v>
      </c>
      <c r="W111">
        <v>1666.1</v>
      </c>
      <c r="X111">
        <v>1724.7</v>
      </c>
      <c r="Y111">
        <v>1653.3</v>
      </c>
      <c r="Z111">
        <v>1725</v>
      </c>
      <c r="AA111">
        <v>1489.05</v>
      </c>
      <c r="AB111">
        <v>1797.95</v>
      </c>
      <c r="AC111" s="1">
        <f>(Table2[[#This Row],[Close Price]]/Table2[[#This Row],[Day Low]])-1</f>
        <v>5.0117039793531326E-3</v>
      </c>
      <c r="AD111" s="1">
        <f>(Table2[[#This Row],[Day High]]/Table2[[#This Row],[Close Price]])-1</f>
        <v>3.0009853981904477E-2</v>
      </c>
      <c r="AE111" s="1">
        <f>(Table2[[#This Row],[Close Price]]/Table2[[#This Row],[Current Week Low]])-1</f>
        <v>1.279259662493204E-2</v>
      </c>
      <c r="AF111" s="1">
        <f>(Table2[[#This Row],[Current Week High]]/Table2[[#This Row],[Close Price]])-1</f>
        <v>3.0189017289259157E-2</v>
      </c>
      <c r="AG111" s="1">
        <f>(Table2[[#This Row],[Close Price]]/Table2[[#This Row],[Current Month Low]])-1</f>
        <v>0.12450891508008466</v>
      </c>
      <c r="AH111" s="1">
        <f>(Table2[[#This Row],[Current Month High]]/Table2[[#This Row],[Close Price]])-1</f>
        <v>7.3755561527665714E-2</v>
      </c>
      <c r="AI111">
        <v>7.3755561527665696</v>
      </c>
      <c r="AJ111">
        <v>138.62761864044401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0.13</v>
      </c>
      <c r="AM111" t="s">
        <v>2950</v>
      </c>
      <c r="AN111">
        <v>9.7899999999999991</v>
      </c>
      <c r="AO111" t="s">
        <v>2950</v>
      </c>
      <c r="AP111">
        <v>0.15449067567133901</v>
      </c>
      <c r="AQ111">
        <f>(Table2[[#This Row],[Sharpe Ratio]]-AVERAGE(Table2[Sharpe Ratio]))/_xlfn.STDEV.P(Table2[Sharpe Ratio])</f>
        <v>1.0545435038366562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3.1831388221648509</v>
      </c>
    </row>
    <row r="112" spans="1:44" x14ac:dyDescent="0.3">
      <c r="A112" t="s">
        <v>231</v>
      </c>
      <c r="B112" t="s">
        <v>232</v>
      </c>
      <c r="C112" t="s">
        <v>2914</v>
      </c>
      <c r="D112" t="s">
        <v>60</v>
      </c>
      <c r="E112">
        <v>104771.64678924999</v>
      </c>
      <c r="F112">
        <v>720.1</v>
      </c>
      <c r="G112">
        <v>137.60765432222601</v>
      </c>
      <c r="H112">
        <f>(Table2[[#This Row],[1Y Return vs Nifty]]-AVERAGE(Table2[1Y Return vs Nifty]))/_xlfn.STDEV.P(Table2[1Y Return vs Nifty])</f>
        <v>1.1017317402643367</v>
      </c>
      <c r="I112">
        <v>19.539367517887602</v>
      </c>
      <c r="J112">
        <f>(Table2[[#This Row],[1M Return vs Nifty]]-AVERAGE(Table2[1M Return vs Nifty]))/_xlfn.STDEV.P(Table2[1M Return vs Nifty])</f>
        <v>1.5769571859392493</v>
      </c>
      <c r="K112">
        <v>62.3454634784242</v>
      </c>
      <c r="L112">
        <f>(Table2[[#This Row],[6M Return vs Nifty]]-AVERAGE(Table2[6M Return vs Nifty]))/_xlfn.STDEV.P(Table2[6M Return vs Nifty])</f>
        <v>1.5273284660145861</v>
      </c>
      <c r="M112">
        <v>7.2532182815558404</v>
      </c>
      <c r="N112">
        <f>(Table2[[#This Row],[1W Return vs Nifty]]-AVERAGE(Table2[1W Return vs Nifty]))/_xlfn.STDEV.P(Table2[1W Return vs Nifty])</f>
        <v>1.453638363933996</v>
      </c>
      <c r="O112">
        <v>668.03</v>
      </c>
      <c r="P112">
        <v>624.61098519235998</v>
      </c>
      <c r="Q112">
        <v>508.075551525908</v>
      </c>
      <c r="R112">
        <v>51.107118460195203</v>
      </c>
      <c r="S112" s="1">
        <f>(Table2[[#This Row],[Close Price]]-Table2[[#This Row],[20D EMA]])/Table2[[#This Row],[20D EMA]]</f>
        <v>7.7945601245453133E-2</v>
      </c>
      <c r="T112" s="1">
        <f>(Table2[[#This Row],[Close Price]]-Table2[[#This Row],[50D EMA]])/Table2[[#This Row],[50D EMA]]</f>
        <v>0.15287757831897963</v>
      </c>
      <c r="U112" s="1">
        <f>(Table2[[#This Row],[Close Price]]-Table2[[#This Row],[200D EMA]])/Table2[[#This Row],[200D EMA]]</f>
        <v>0.41730889793322479</v>
      </c>
      <c r="V112">
        <v>0.72143355872747295</v>
      </c>
      <c r="W112">
        <v>716.2</v>
      </c>
      <c r="X112">
        <v>750</v>
      </c>
      <c r="Y112">
        <v>716.2</v>
      </c>
      <c r="Z112">
        <v>750</v>
      </c>
      <c r="AA112">
        <v>528</v>
      </c>
      <c r="AB112">
        <v>750</v>
      </c>
      <c r="AC112" s="1">
        <f>(Table2[[#This Row],[Close Price]]/Table2[[#This Row],[Day Low]])-1</f>
        <v>5.4454063110862538E-3</v>
      </c>
      <c r="AD112" s="1">
        <f>(Table2[[#This Row],[Day High]]/Table2[[#This Row],[Close Price]])-1</f>
        <v>4.1522010831828826E-2</v>
      </c>
      <c r="AE112" s="1">
        <f>(Table2[[#This Row],[Close Price]]/Table2[[#This Row],[Current Week Low]])-1</f>
        <v>5.4454063110862538E-3</v>
      </c>
      <c r="AF112" s="1">
        <f>(Table2[[#This Row],[Current Week High]]/Table2[[#This Row],[Close Price]])-1</f>
        <v>4.1522010831828826E-2</v>
      </c>
      <c r="AG112" s="1">
        <f>(Table2[[#This Row],[Close Price]]/Table2[[#This Row],[Current Month Low]])-1</f>
        <v>0.36382575757575752</v>
      </c>
      <c r="AH112" s="1">
        <f>(Table2[[#This Row],[Current Month High]]/Table2[[#This Row],[Close Price]])-1</f>
        <v>4.1522010831828826E-2</v>
      </c>
      <c r="AI112">
        <v>4.1522010831828799</v>
      </c>
      <c r="AJ112">
        <v>180.90501267797899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0.22</v>
      </c>
      <c r="AM112" t="s">
        <v>2950</v>
      </c>
      <c r="AN112">
        <v>15.2</v>
      </c>
      <c r="AO112" t="s">
        <v>2950</v>
      </c>
      <c r="AP112">
        <v>0.154304836383062</v>
      </c>
      <c r="AQ112">
        <f>(Table2[[#This Row],[Sharpe Ratio]]-AVERAGE(Table2[Sharpe Ratio]))/_xlfn.STDEV.P(Table2[Sharpe Ratio])</f>
        <v>1.0524922930755605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6.7121480492277286</v>
      </c>
    </row>
    <row r="113" spans="1:44" x14ac:dyDescent="0.3">
      <c r="A113" t="s">
        <v>1094</v>
      </c>
      <c r="B113" t="s">
        <v>1095</v>
      </c>
      <c r="C113" t="s">
        <v>2921</v>
      </c>
      <c r="D113" t="s">
        <v>137</v>
      </c>
      <c r="E113">
        <v>10052.77518954</v>
      </c>
      <c r="F113">
        <v>476.6</v>
      </c>
      <c r="G113">
        <v>377.78654560280398</v>
      </c>
      <c r="H113">
        <f>(Table2[[#This Row],[1Y Return vs Nifty]]-AVERAGE(Table2[1Y Return vs Nifty]))/_xlfn.STDEV.P(Table2[1Y Return vs Nifty])</f>
        <v>3.9628011039678661</v>
      </c>
      <c r="I113">
        <v>7.0541610591522304</v>
      </c>
      <c r="J113">
        <f>(Table2[[#This Row],[1M Return vs Nifty]]-AVERAGE(Table2[1M Return vs Nifty]))/_xlfn.STDEV.P(Table2[1M Return vs Nifty])</f>
        <v>0.35732778314633618</v>
      </c>
      <c r="K113">
        <v>140.526833528129</v>
      </c>
      <c r="L113">
        <f>(Table2[[#This Row],[6M Return vs Nifty]]-AVERAGE(Table2[6M Return vs Nifty]))/_xlfn.STDEV.P(Table2[6M Return vs Nifty])</f>
        <v>3.9229591173866951</v>
      </c>
      <c r="M113">
        <v>1.3176257436196801</v>
      </c>
      <c r="N113">
        <f>(Table2[[#This Row],[1W Return vs Nifty]]-AVERAGE(Table2[1W Return vs Nifty]))/_xlfn.STDEV.P(Table2[1W Return vs Nifty])</f>
        <v>0.27752097291857247</v>
      </c>
      <c r="O113">
        <v>426.28</v>
      </c>
      <c r="P113">
        <v>388.79660232483297</v>
      </c>
      <c r="Q113">
        <v>267.59750044121603</v>
      </c>
      <c r="R113">
        <v>57.920268534222302</v>
      </c>
      <c r="S113" s="1">
        <f>(Table2[[#This Row],[Close Price]]-Table2[[#This Row],[20D EMA]])/Table2[[#This Row],[20D EMA]]</f>
        <v>0.11804447780801364</v>
      </c>
      <c r="T113" s="1">
        <f>(Table2[[#This Row],[Close Price]]-Table2[[#This Row],[50D EMA]])/Table2[[#This Row],[50D EMA]]</f>
        <v>0.22583375767725664</v>
      </c>
      <c r="U113" s="1">
        <f>(Table2[[#This Row],[Close Price]]-Table2[[#This Row],[200D EMA]])/Table2[[#This Row],[200D EMA]]</f>
        <v>0.78103307846366155</v>
      </c>
      <c r="V113">
        <v>0.264196736095132</v>
      </c>
      <c r="W113">
        <v>459.55</v>
      </c>
      <c r="X113">
        <v>476.6</v>
      </c>
      <c r="Y113">
        <v>422.55</v>
      </c>
      <c r="Z113">
        <v>476.6</v>
      </c>
      <c r="AA113">
        <v>377.1</v>
      </c>
      <c r="AB113">
        <v>476.6</v>
      </c>
      <c r="AC113" s="1">
        <f>(Table2[[#This Row],[Close Price]]/Table2[[#This Row],[Day Low]])-1</f>
        <v>3.7101512349037025E-2</v>
      </c>
      <c r="AD113" s="1">
        <f>(Table2[[#This Row],[Day High]]/Table2[[#This Row],[Close Price]])-1</f>
        <v>0</v>
      </c>
      <c r="AE113" s="1">
        <f>(Table2[[#This Row],[Close Price]]/Table2[[#This Row],[Current Week Low]])-1</f>
        <v>0.12791385634836105</v>
      </c>
      <c r="AF113" s="1">
        <f>(Table2[[#This Row],[Current Week High]]/Table2[[#This Row],[Close Price]])-1</f>
        <v>0</v>
      </c>
      <c r="AG113" s="1">
        <f>(Table2[[#This Row],[Close Price]]/Table2[[#This Row],[Current Month Low]])-1</f>
        <v>0.26385574118271005</v>
      </c>
      <c r="AH113" s="1">
        <f>(Table2[[#This Row],[Current Month High]]/Table2[[#This Row],[Close Price]])-1</f>
        <v>0</v>
      </c>
      <c r="AI113">
        <v>0</v>
      </c>
      <c r="AJ113">
        <v>419.17211328975998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0.69</v>
      </c>
      <c r="AM113" t="s">
        <v>2950</v>
      </c>
      <c r="AN113">
        <v>21.32</v>
      </c>
      <c r="AO113" t="s">
        <v>2950</v>
      </c>
      <c r="AP113">
        <v>0.15187403115313</v>
      </c>
      <c r="AQ113">
        <f>(Table2[[#This Row],[Sharpe Ratio]]-AVERAGE(Table2[Sharpe Ratio]))/_xlfn.STDEV.P(Table2[Sharpe Ratio])</f>
        <v>1.0256621545618343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9.5462711319813049</v>
      </c>
    </row>
    <row r="114" spans="1:44" x14ac:dyDescent="0.3">
      <c r="A114" t="s">
        <v>1594</v>
      </c>
      <c r="B114" t="s">
        <v>1595</v>
      </c>
      <c r="C114" t="s">
        <v>2918</v>
      </c>
      <c r="D114" t="s">
        <v>1596</v>
      </c>
      <c r="E114">
        <v>4835.0387083349997</v>
      </c>
      <c r="F114">
        <v>919.45</v>
      </c>
      <c r="G114">
        <v>28.819916919868898</v>
      </c>
      <c r="H114">
        <f>(Table2[[#This Row],[1Y Return vs Nifty]]-AVERAGE(Table2[1Y Return vs Nifty]))/_xlfn.STDEV.P(Table2[1Y Return vs Nifty])</f>
        <v>-0.19417424451642304</v>
      </c>
      <c r="I114">
        <v>3.2450506244367201</v>
      </c>
      <c r="J114">
        <f>(Table2[[#This Row],[1M Return vs Nifty]]-AVERAGE(Table2[1M Return vs Nifty]))/_xlfn.STDEV.P(Table2[1M Return vs Nifty])</f>
        <v>-1.4768833759340195E-2</v>
      </c>
      <c r="K114">
        <v>-1.2658187611397</v>
      </c>
      <c r="L114">
        <f>(Table2[[#This Row],[6M Return vs Nifty]]-AVERAGE(Table2[6M Return vs Nifty]))/_xlfn.STDEV.P(Table2[6M Return vs Nifty])</f>
        <v>-0.42184609320966671</v>
      </c>
      <c r="M114">
        <v>-0.53971332235218294</v>
      </c>
      <c r="N114">
        <f>(Table2[[#This Row],[1W Return vs Nifty]]-AVERAGE(Table2[1W Return vs Nifty]))/_xlfn.STDEV.P(Table2[1W Return vs Nifty])</f>
        <v>-9.0504420088171306E-2</v>
      </c>
      <c r="O114">
        <v>895.81</v>
      </c>
      <c r="P114">
        <v>908.75347281135703</v>
      </c>
      <c r="Q114">
        <v>844.53496731605298</v>
      </c>
      <c r="R114">
        <v>30.014760704029001</v>
      </c>
      <c r="S114" s="1">
        <f>(Table2[[#This Row],[Close Price]]-Table2[[#This Row],[20D EMA]])/Table2[[#This Row],[20D EMA]]</f>
        <v>2.6389524564360861E-2</v>
      </c>
      <c r="T114" s="1">
        <f>(Table2[[#This Row],[Close Price]]-Table2[[#This Row],[50D EMA]])/Table2[[#This Row],[50D EMA]]</f>
        <v>1.177054889875887E-2</v>
      </c>
      <c r="U114" s="1">
        <f>(Table2[[#This Row],[Close Price]]-Table2[[#This Row],[200D EMA]])/Table2[[#This Row],[200D EMA]]</f>
        <v>8.8705661201961064E-2</v>
      </c>
      <c r="V114">
        <v>0.63088708166593399</v>
      </c>
      <c r="W114">
        <v>904.2</v>
      </c>
      <c r="X114">
        <v>924.95</v>
      </c>
      <c r="Y114">
        <v>903.55</v>
      </c>
      <c r="Z114">
        <v>924.95</v>
      </c>
      <c r="AA114">
        <v>795.1</v>
      </c>
      <c r="AB114">
        <v>924.95</v>
      </c>
      <c r="AC114" s="1">
        <f>(Table2[[#This Row],[Close Price]]/Table2[[#This Row],[Day Low]])-1</f>
        <v>1.6865737668657399E-2</v>
      </c>
      <c r="AD114" s="1">
        <f>(Table2[[#This Row],[Day High]]/Table2[[#This Row],[Close Price]])-1</f>
        <v>5.9818369677524519E-3</v>
      </c>
      <c r="AE114" s="1">
        <f>(Table2[[#This Row],[Close Price]]/Table2[[#This Row],[Current Week Low]])-1</f>
        <v>1.7597255270876078E-2</v>
      </c>
      <c r="AF114" s="1">
        <f>(Table2[[#This Row],[Current Week High]]/Table2[[#This Row],[Close Price]])-1</f>
        <v>5.9818369677524519E-3</v>
      </c>
      <c r="AG114" s="1">
        <f>(Table2[[#This Row],[Close Price]]/Table2[[#This Row],[Current Month Low]])-1</f>
        <v>0.15639542195950207</v>
      </c>
      <c r="AH114" s="1">
        <f>(Table2[[#This Row],[Current Month High]]/Table2[[#This Row],[Close Price]])-1</f>
        <v>5.9818369677524519E-3</v>
      </c>
      <c r="AI114">
        <v>20.278427320680802</v>
      </c>
      <c r="AJ114">
        <v>68.814835215275806</v>
      </c>
      <c r="AK114" t="str">
        <f>IF(AND(Table2[[#This Row],[20D EMA]]&gt;Table2[[#This Row],[50D EMA]],Table2[[#This Row],[50D EMA]]&gt;Table2[[#This Row],[200D EMA]]),"Uptrend","Downtrend/NoTrend")</f>
        <v>Downtrend/NoTrend</v>
      </c>
      <c r="AL114">
        <v>-0.19</v>
      </c>
      <c r="AM114" t="s">
        <v>2949</v>
      </c>
      <c r="AN114">
        <v>8.0500000000000007</v>
      </c>
      <c r="AO114" t="s">
        <v>2950</v>
      </c>
      <c r="AP114">
        <v>0.15183823761676599</v>
      </c>
      <c r="AQ114">
        <f>(Table2[[#This Row],[Sharpe Ratio]]-AVERAGE(Table2[Sharpe Ratio]))/_xlfn.STDEV.P(Table2[Sharpe Ratio])</f>
        <v>1.0252670815519866</v>
      </c>
      <c r="AR1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15" spans="1:44" x14ac:dyDescent="0.3">
      <c r="A115" t="s">
        <v>1710</v>
      </c>
      <c r="B115" t="s">
        <v>1711</v>
      </c>
      <c r="C115" t="s">
        <v>2912</v>
      </c>
      <c r="D115" t="s">
        <v>238</v>
      </c>
      <c r="E115">
        <v>3963.7634062400002</v>
      </c>
      <c r="F115">
        <v>1269.3499999999999</v>
      </c>
      <c r="G115">
        <v>-6.5059234799251904</v>
      </c>
      <c r="H115">
        <f>(Table2[[#This Row],[1Y Return vs Nifty]]-AVERAGE(Table2[1Y Return vs Nifty]))/_xlfn.STDEV.P(Table2[1Y Return vs Nifty])</f>
        <v>-0.61498424649474548</v>
      </c>
      <c r="I115">
        <v>-3.2817643764035398</v>
      </c>
      <c r="J115">
        <f>(Table2[[#This Row],[1M Return vs Nifty]]-AVERAGE(Table2[1M Return vs Nifty]))/_xlfn.STDEV.P(Table2[1M Return vs Nifty])</f>
        <v>-0.65234703544339412</v>
      </c>
      <c r="K115">
        <v>-11.6778288695639</v>
      </c>
      <c r="L115">
        <f>(Table2[[#This Row],[6M Return vs Nifty]]-AVERAGE(Table2[6M Return vs Nifty]))/_xlfn.STDEV.P(Table2[6M Return vs Nifty])</f>
        <v>-0.74089052210978978</v>
      </c>
      <c r="M115">
        <v>-0.23689931730680699</v>
      </c>
      <c r="N115">
        <f>(Table2[[#This Row],[1W Return vs Nifty]]-AVERAGE(Table2[1W Return vs Nifty]))/_xlfn.STDEV.P(Table2[1W Return vs Nifty])</f>
        <v>-3.0502859114996339E-2</v>
      </c>
      <c r="O115">
        <v>1252.0999999999999</v>
      </c>
      <c r="P115">
        <v>1252.2043443575401</v>
      </c>
      <c r="Q115">
        <v>1178.95135380134</v>
      </c>
      <c r="R115">
        <v>39.362252552372702</v>
      </c>
      <c r="S115" s="1">
        <f>(Table2[[#This Row],[Close Price]]-Table2[[#This Row],[20D EMA]])/Table2[[#This Row],[20D EMA]]</f>
        <v>1.3776854883795224E-2</v>
      </c>
      <c r="T115" s="1">
        <f>(Table2[[#This Row],[Close Price]]-Table2[[#This Row],[50D EMA]])/Table2[[#This Row],[50D EMA]]</f>
        <v>1.3692378340419047E-2</v>
      </c>
      <c r="U115" s="1">
        <f>(Table2[[#This Row],[Close Price]]-Table2[[#This Row],[200D EMA]])/Table2[[#This Row],[200D EMA]]</f>
        <v>7.6677163911118063E-2</v>
      </c>
      <c r="V115">
        <v>0.894473496227568</v>
      </c>
      <c r="W115">
        <v>1251.55</v>
      </c>
      <c r="X115">
        <v>1280.8499999999999</v>
      </c>
      <c r="Y115">
        <v>1251.55</v>
      </c>
      <c r="Z115">
        <v>1289.95</v>
      </c>
      <c r="AA115">
        <v>1129</v>
      </c>
      <c r="AB115">
        <v>1289.95</v>
      </c>
      <c r="AC115" s="1">
        <f>(Table2[[#This Row],[Close Price]]/Table2[[#This Row],[Day Low]])-1</f>
        <v>1.4222364268307253E-2</v>
      </c>
      <c r="AD115" s="1">
        <f>(Table2[[#This Row],[Day High]]/Table2[[#This Row],[Close Price]])-1</f>
        <v>9.0597549927127208E-3</v>
      </c>
      <c r="AE115" s="1">
        <f>(Table2[[#This Row],[Close Price]]/Table2[[#This Row],[Current Week Low]])-1</f>
        <v>1.4222364268307253E-2</v>
      </c>
      <c r="AF115" s="1">
        <f>(Table2[[#This Row],[Current Week High]]/Table2[[#This Row],[Close Price]])-1</f>
        <v>1.6228778508685648E-2</v>
      </c>
      <c r="AG115" s="1">
        <f>(Table2[[#This Row],[Close Price]]/Table2[[#This Row],[Current Month Low]])-1</f>
        <v>0.12431355181576609</v>
      </c>
      <c r="AH115" s="1">
        <f>(Table2[[#This Row],[Current Month High]]/Table2[[#This Row],[Close Price]])-1</f>
        <v>1.6228778508685648E-2</v>
      </c>
      <c r="AI115">
        <v>12.262181431441199</v>
      </c>
      <c r="AJ115">
        <v>31.6889718850503</v>
      </c>
      <c r="AK115" t="str">
        <f>IF(AND(Table2[[#This Row],[20D EMA]]&gt;Table2[[#This Row],[50D EMA]],Table2[[#This Row],[50D EMA]]&gt;Table2[[#This Row],[200D EMA]]),"Uptrend","Downtrend/NoTrend")</f>
        <v>Downtrend/NoTrend</v>
      </c>
      <c r="AL115">
        <v>-0.14000000000000001</v>
      </c>
      <c r="AM115" t="s">
        <v>2949</v>
      </c>
      <c r="AN115">
        <v>4.8899999999999997</v>
      </c>
      <c r="AO115" t="s">
        <v>2950</v>
      </c>
      <c r="AP115">
        <v>0.15170555826172399</v>
      </c>
      <c r="AQ115">
        <f>(Table2[[#This Row],[Sharpe Ratio]]-AVERAGE(Table2[Sharpe Ratio]))/_xlfn.STDEV.P(Table2[Sharpe Ratio])</f>
        <v>1.0238026263048718</v>
      </c>
      <c r="AR1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16" spans="1:44" x14ac:dyDescent="0.3">
      <c r="A116" t="s">
        <v>1100</v>
      </c>
      <c r="B116" t="s">
        <v>1101</v>
      </c>
      <c r="C116" t="s">
        <v>2911</v>
      </c>
      <c r="D116" t="s">
        <v>46</v>
      </c>
      <c r="E116">
        <v>9965.9662941200004</v>
      </c>
      <c r="F116">
        <v>1804.35</v>
      </c>
      <c r="G116">
        <v>82.612077867652303</v>
      </c>
      <c r="H116">
        <f>(Table2[[#This Row],[1Y Return vs Nifty]]-AVERAGE(Table2[1Y Return vs Nifty]))/_xlfn.STDEV.P(Table2[1Y Return vs Nifty])</f>
        <v>0.44661105878203483</v>
      </c>
      <c r="I116">
        <v>15.169362736059901</v>
      </c>
      <c r="J116">
        <f>(Table2[[#This Row],[1M Return vs Nifty]]-AVERAGE(Table2[1M Return vs Nifty]))/_xlfn.STDEV.P(Table2[1M Return vs Nifty])</f>
        <v>1.150069065195866</v>
      </c>
      <c r="K116">
        <v>111.278697477357</v>
      </c>
      <c r="L116">
        <f>(Table2[[#This Row],[6M Return vs Nifty]]-AVERAGE(Table2[6M Return vs Nifty]))/_xlfn.STDEV.P(Table2[6M Return vs Nifty])</f>
        <v>3.0267388135702675</v>
      </c>
      <c r="M116">
        <v>2.3348950291206201</v>
      </c>
      <c r="N116">
        <f>(Table2[[#This Row],[1W Return vs Nifty]]-AVERAGE(Table2[1W Return vs Nifty]))/_xlfn.STDEV.P(Table2[1W Return vs Nifty])</f>
        <v>0.47908940780974085</v>
      </c>
      <c r="O116">
        <v>1641.67</v>
      </c>
      <c r="P116">
        <v>1441.7492545028199</v>
      </c>
      <c r="Q116">
        <v>1102.4055929536901</v>
      </c>
      <c r="R116">
        <v>73.954421433016407</v>
      </c>
      <c r="S116" s="1">
        <f>(Table2[[#This Row],[Close Price]]-Table2[[#This Row],[20D EMA]])/Table2[[#This Row],[20D EMA]]</f>
        <v>9.9094215037126718E-2</v>
      </c>
      <c r="T116" s="1">
        <f>(Table2[[#This Row],[Close Price]]-Table2[[#This Row],[50D EMA]])/Table2[[#This Row],[50D EMA]]</f>
        <v>0.25150056042319308</v>
      </c>
      <c r="U116" s="1">
        <f>(Table2[[#This Row],[Close Price]]-Table2[[#This Row],[200D EMA]])/Table2[[#This Row],[200D EMA]]</f>
        <v>0.63673879335606487</v>
      </c>
      <c r="V116">
        <v>1.10799152423842</v>
      </c>
      <c r="W116">
        <v>1771.05</v>
      </c>
      <c r="X116">
        <v>1869.9</v>
      </c>
      <c r="Y116">
        <v>1713.1</v>
      </c>
      <c r="Z116">
        <v>1869.9</v>
      </c>
      <c r="AA116">
        <v>1231.4000000000001</v>
      </c>
      <c r="AB116">
        <v>1869.9</v>
      </c>
      <c r="AC116" s="1">
        <f>(Table2[[#This Row],[Close Price]]/Table2[[#This Row],[Day Low]])-1</f>
        <v>1.8802405352756901E-2</v>
      </c>
      <c r="AD116" s="1">
        <f>(Table2[[#This Row],[Day High]]/Table2[[#This Row],[Close Price]])-1</f>
        <v>3.6328871892925552E-2</v>
      </c>
      <c r="AE116" s="1">
        <f>(Table2[[#This Row],[Close Price]]/Table2[[#This Row],[Current Week Low]])-1</f>
        <v>5.3266008989551139E-2</v>
      </c>
      <c r="AF116" s="1">
        <f>(Table2[[#This Row],[Current Week High]]/Table2[[#This Row],[Close Price]])-1</f>
        <v>3.6328871892925552E-2</v>
      </c>
      <c r="AG116" s="1">
        <f>(Table2[[#This Row],[Close Price]]/Table2[[#This Row],[Current Month Low]])-1</f>
        <v>0.46528341724865996</v>
      </c>
      <c r="AH116" s="1">
        <f>(Table2[[#This Row],[Current Month High]]/Table2[[#This Row],[Close Price]])-1</f>
        <v>3.6328871892925552E-2</v>
      </c>
      <c r="AI116">
        <v>3.6328871892925498</v>
      </c>
      <c r="AJ116">
        <v>124.115016768103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0.57999999999999996</v>
      </c>
      <c r="AM116" t="s">
        <v>2950</v>
      </c>
      <c r="AN116">
        <v>16.350000000000001</v>
      </c>
      <c r="AO116" t="s">
        <v>2950</v>
      </c>
      <c r="AP116">
        <v>0.151389146047155</v>
      </c>
      <c r="AQ116">
        <f>(Table2[[#This Row],[Sharpe Ratio]]-AVERAGE(Table2[Sharpe Ratio]))/_xlfn.STDEV.P(Table2[Sharpe Ratio])</f>
        <v>1.0203102101129919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6.1228185554709009</v>
      </c>
    </row>
    <row r="117" spans="1:44" x14ac:dyDescent="0.3">
      <c r="A117" t="s">
        <v>409</v>
      </c>
      <c r="B117" t="s">
        <v>410</v>
      </c>
      <c r="C117" t="s">
        <v>2917</v>
      </c>
      <c r="D117" t="s">
        <v>46</v>
      </c>
      <c r="E117">
        <v>52482.544166125001</v>
      </c>
      <c r="F117">
        <v>95.07</v>
      </c>
      <c r="G117">
        <v>97.400086915113306</v>
      </c>
      <c r="H117">
        <f>(Table2[[#This Row],[1Y Return vs Nifty]]-AVERAGE(Table2[1Y Return vs Nifty]))/_xlfn.STDEV.P(Table2[1Y Return vs Nifty])</f>
        <v>0.62276941895380833</v>
      </c>
      <c r="I117">
        <v>5.2538153889692598</v>
      </c>
      <c r="J117">
        <f>(Table2[[#This Row],[1M Return vs Nifty]]-AVERAGE(Table2[1M Return vs Nifty]))/_xlfn.STDEV.P(Table2[1M Return vs Nifty])</f>
        <v>0.18145928455136204</v>
      </c>
      <c r="K117">
        <v>17.449923632248201</v>
      </c>
      <c r="L117">
        <f>(Table2[[#This Row],[6M Return vs Nifty]]-AVERAGE(Table2[6M Return vs Nifty]))/_xlfn.STDEV.P(Table2[6M Return vs Nifty])</f>
        <v>0.15164099344895021</v>
      </c>
      <c r="M117">
        <v>0.98512234548302502</v>
      </c>
      <c r="N117">
        <f>(Table2[[#This Row],[1W Return vs Nifty]]-AVERAGE(Table2[1W Return vs Nifty]))/_xlfn.STDEV.P(Table2[1W Return vs Nifty])</f>
        <v>0.21163656009527915</v>
      </c>
      <c r="O117">
        <v>91.51</v>
      </c>
      <c r="P117">
        <v>87.619549741525802</v>
      </c>
      <c r="Q117">
        <v>76.088804422087804</v>
      </c>
      <c r="R117">
        <v>62.204077738756602</v>
      </c>
      <c r="S117" s="1">
        <f>(Table2[[#This Row],[Close Price]]-Table2[[#This Row],[20D EMA]])/Table2[[#This Row],[20D EMA]]</f>
        <v>3.8902852147306176E-2</v>
      </c>
      <c r="T117" s="1">
        <f>(Table2[[#This Row],[Close Price]]-Table2[[#This Row],[50D EMA]])/Table2[[#This Row],[50D EMA]]</f>
        <v>8.503182543682003E-2</v>
      </c>
      <c r="U117" s="1">
        <f>(Table2[[#This Row],[Close Price]]-Table2[[#This Row],[200D EMA]])/Table2[[#This Row],[200D EMA]]</f>
        <v>0.24946108329706046</v>
      </c>
      <c r="V117">
        <v>1.7528730040870799</v>
      </c>
      <c r="W117">
        <v>94.61</v>
      </c>
      <c r="X117">
        <v>97.69</v>
      </c>
      <c r="Y117">
        <v>94.61</v>
      </c>
      <c r="Z117">
        <v>98.87</v>
      </c>
      <c r="AA117">
        <v>70.650000000000006</v>
      </c>
      <c r="AB117">
        <v>100.7</v>
      </c>
      <c r="AC117" s="1">
        <f>(Table2[[#This Row],[Close Price]]/Table2[[#This Row],[Day Low]])-1</f>
        <v>4.8620653207904763E-3</v>
      </c>
      <c r="AD117" s="1">
        <f>(Table2[[#This Row],[Day High]]/Table2[[#This Row],[Close Price]])-1</f>
        <v>2.7558641001367512E-2</v>
      </c>
      <c r="AE117" s="1">
        <f>(Table2[[#This Row],[Close Price]]/Table2[[#This Row],[Current Week Low]])-1</f>
        <v>4.8620653207904763E-3</v>
      </c>
      <c r="AF117" s="1">
        <f>(Table2[[#This Row],[Current Week High]]/Table2[[#This Row],[Close Price]])-1</f>
        <v>3.9970548017250529E-2</v>
      </c>
      <c r="AG117" s="1">
        <f>(Table2[[#This Row],[Close Price]]/Table2[[#This Row],[Current Month Low]])-1</f>
        <v>0.34564755838641159</v>
      </c>
      <c r="AH117" s="1">
        <f>(Table2[[#This Row],[Current Month High]]/Table2[[#This Row],[Close Price]])-1</f>
        <v>5.9219522457137019E-2</v>
      </c>
      <c r="AI117">
        <v>5.9219522457137002</v>
      </c>
      <c r="AJ117">
        <v>127.71257485029901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7.0000000000000007E-2</v>
      </c>
      <c r="AM117" t="s">
        <v>2950</v>
      </c>
      <c r="AN117">
        <v>12.78</v>
      </c>
      <c r="AO117" t="s">
        <v>2950</v>
      </c>
      <c r="AP117">
        <v>0.15027479420694501</v>
      </c>
      <c r="AQ117">
        <f>(Table2[[#This Row],[Sharpe Ratio]]-AVERAGE(Table2[Sharpe Ratio]))/_xlfn.STDEV.P(Table2[Sharpe Ratio])</f>
        <v>1.0080104940116339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2.1755167510610338</v>
      </c>
    </row>
    <row r="118" spans="1:44" x14ac:dyDescent="0.3">
      <c r="A118" t="s">
        <v>761</v>
      </c>
      <c r="B118" t="s">
        <v>762</v>
      </c>
      <c r="C118" t="s">
        <v>2916</v>
      </c>
      <c r="D118" t="s">
        <v>694</v>
      </c>
      <c r="E118">
        <v>19018.002037499999</v>
      </c>
      <c r="F118">
        <v>4520.3</v>
      </c>
      <c r="G118">
        <v>160.318292934563</v>
      </c>
      <c r="H118">
        <f>(Table2[[#This Row],[1Y Return vs Nifty]]-AVERAGE(Table2[1Y Return vs Nifty]))/_xlfn.STDEV.P(Table2[1Y Return vs Nifty])</f>
        <v>1.3722663905721098</v>
      </c>
      <c r="I118">
        <v>-5.1409296857224396</v>
      </c>
      <c r="J118">
        <f>(Table2[[#This Row],[1M Return vs Nifty]]-AVERAGE(Table2[1M Return vs Nifty]))/_xlfn.STDEV.P(Table2[1M Return vs Nifty])</f>
        <v>-0.83396138706762724</v>
      </c>
      <c r="K118">
        <v>45.853122173303603</v>
      </c>
      <c r="L118">
        <f>(Table2[[#This Row],[6M Return vs Nifty]]-AVERAGE(Table2[6M Return vs Nifty]))/_xlfn.STDEV.P(Table2[6M Return vs Nifty])</f>
        <v>1.0219707533226943</v>
      </c>
      <c r="M118">
        <v>-5.6967767725511198</v>
      </c>
      <c r="N118">
        <f>(Table2[[#This Row],[1W Return vs Nifty]]-AVERAGE(Table2[1W Return vs Nifty]))/_xlfn.STDEV.P(Table2[1W Return vs Nifty])</f>
        <v>-1.1123589310883344</v>
      </c>
      <c r="O118">
        <v>4282.6099999999997</v>
      </c>
      <c r="P118">
        <v>3986.28787360245</v>
      </c>
      <c r="Q118">
        <v>3151.3993704803001</v>
      </c>
      <c r="R118">
        <v>84.733206811960301</v>
      </c>
      <c r="S118" s="1">
        <f>(Table2[[#This Row],[Close Price]]-Table2[[#This Row],[20D EMA]])/Table2[[#This Row],[20D EMA]]</f>
        <v>5.5501201370192599E-2</v>
      </c>
      <c r="T118" s="1">
        <f>(Table2[[#This Row],[Close Price]]-Table2[[#This Row],[50D EMA]])/Table2[[#This Row],[50D EMA]]</f>
        <v>0.13396225845449489</v>
      </c>
      <c r="U118" s="1">
        <f>(Table2[[#This Row],[Close Price]]-Table2[[#This Row],[200D EMA]])/Table2[[#This Row],[200D EMA]]</f>
        <v>0.4343786580470973</v>
      </c>
      <c r="V118">
        <v>1.6430436632224099</v>
      </c>
      <c r="W118">
        <v>4492.3</v>
      </c>
      <c r="X118">
        <v>4649.8999999999996</v>
      </c>
      <c r="Y118">
        <v>4339.55</v>
      </c>
      <c r="Z118">
        <v>4687.8500000000004</v>
      </c>
      <c r="AA118">
        <v>3400.1</v>
      </c>
      <c r="AB118">
        <v>4849.7</v>
      </c>
      <c r="AC118" s="1">
        <f>(Table2[[#This Row],[Close Price]]/Table2[[#This Row],[Day Low]])-1</f>
        <v>6.2328873850812094E-3</v>
      </c>
      <c r="AD118" s="1">
        <f>(Table2[[#This Row],[Day High]]/Table2[[#This Row],[Close Price]])-1</f>
        <v>2.867066345154079E-2</v>
      </c>
      <c r="AE118" s="1">
        <f>(Table2[[#This Row],[Close Price]]/Table2[[#This Row],[Current Week Low]])-1</f>
        <v>4.1651784171169881E-2</v>
      </c>
      <c r="AF118" s="1">
        <f>(Table2[[#This Row],[Current Week High]]/Table2[[#This Row],[Close Price]])-1</f>
        <v>3.7066123929827777E-2</v>
      </c>
      <c r="AG118" s="1">
        <f>(Table2[[#This Row],[Close Price]]/Table2[[#This Row],[Current Month Low]])-1</f>
        <v>0.32946089820887625</v>
      </c>
      <c r="AH118" s="1">
        <f>(Table2[[#This Row],[Current Month High]]/Table2[[#This Row],[Close Price]])-1</f>
        <v>7.2871269605999434E-2</v>
      </c>
      <c r="AI118">
        <v>7.2871269605999398</v>
      </c>
      <c r="AJ118">
        <v>197.583936800526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0.32</v>
      </c>
      <c r="AM118" t="s">
        <v>2950</v>
      </c>
      <c r="AN118">
        <v>13.92</v>
      </c>
      <c r="AO118" t="s">
        <v>2950</v>
      </c>
      <c r="AP118">
        <v>0.150192941755247</v>
      </c>
      <c r="AQ118">
        <f>(Table2[[#This Row],[Sharpe Ratio]]-AVERAGE(Table2[Sharpe Ratio]))/_xlfn.STDEV.P(Table2[Sharpe Ratio])</f>
        <v>1.0071070433403488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1.455023869079191</v>
      </c>
    </row>
    <row r="119" spans="1:44" x14ac:dyDescent="0.3">
      <c r="A119" t="s">
        <v>44</v>
      </c>
      <c r="B119" t="s">
        <v>45</v>
      </c>
      <c r="C119" t="s">
        <v>2911</v>
      </c>
      <c r="D119" t="s">
        <v>46</v>
      </c>
      <c r="E119">
        <v>498472.12030174001</v>
      </c>
      <c r="F119">
        <v>3587.8</v>
      </c>
      <c r="G119">
        <v>23.816904977877101</v>
      </c>
      <c r="H119">
        <f>(Table2[[#This Row],[1Y Return vs Nifty]]-AVERAGE(Table2[1Y Return vs Nifty]))/_xlfn.STDEV.P(Table2[1Y Return vs Nifty])</f>
        <v>-0.25377133948658009</v>
      </c>
      <c r="I119">
        <v>-6.4372705710533102</v>
      </c>
      <c r="J119">
        <f>(Table2[[#This Row],[1M Return vs Nifty]]-AVERAGE(Table2[1M Return vs Nifty]))/_xlfn.STDEV.P(Table2[1M Return vs Nifty])</f>
        <v>-0.96059569343794182</v>
      </c>
      <c r="K119">
        <v>-8.3090946234460805</v>
      </c>
      <c r="L119">
        <f>(Table2[[#This Row],[6M Return vs Nifty]]-AVERAGE(Table2[6M Return vs Nifty]))/_xlfn.STDEV.P(Table2[6M Return vs Nifty])</f>
        <v>-0.63766589185329758</v>
      </c>
      <c r="M119">
        <v>-5.4457543400302697</v>
      </c>
      <c r="N119">
        <f>(Table2[[#This Row],[1W Return vs Nifty]]-AVERAGE(Table2[1W Return vs Nifty]))/_xlfn.STDEV.P(Table2[1W Return vs Nifty])</f>
        <v>-1.0626196933398111</v>
      </c>
      <c r="O119">
        <v>3583.23</v>
      </c>
      <c r="P119">
        <v>3567.4752750180901</v>
      </c>
      <c r="Q119">
        <v>3317.09111583395</v>
      </c>
      <c r="R119">
        <v>71.898452033185194</v>
      </c>
      <c r="S119" s="1">
        <f>(Table2[[#This Row],[Close Price]]-Table2[[#This Row],[20D EMA]])/Table2[[#This Row],[20D EMA]]</f>
        <v>1.2753856157712911E-3</v>
      </c>
      <c r="T119" s="1">
        <f>(Table2[[#This Row],[Close Price]]-Table2[[#This Row],[50D EMA]])/Table2[[#This Row],[50D EMA]]</f>
        <v>5.6972293891530985E-3</v>
      </c>
      <c r="U119" s="1">
        <f>(Table2[[#This Row],[Close Price]]-Table2[[#This Row],[200D EMA]])/Table2[[#This Row],[200D EMA]]</f>
        <v>8.1610325044686419E-2</v>
      </c>
      <c r="V119">
        <v>0.80797241519850005</v>
      </c>
      <c r="W119">
        <v>3528</v>
      </c>
      <c r="X119">
        <v>3591.95</v>
      </c>
      <c r="Y119">
        <v>3505</v>
      </c>
      <c r="Z119">
        <v>3591.95</v>
      </c>
      <c r="AA119">
        <v>3175.05</v>
      </c>
      <c r="AB119">
        <v>3919.9</v>
      </c>
      <c r="AC119" s="1">
        <f>(Table2[[#This Row],[Close Price]]/Table2[[#This Row],[Day Low]])-1</f>
        <v>1.6950113378684906E-2</v>
      </c>
      <c r="AD119" s="1">
        <f>(Table2[[#This Row],[Day High]]/Table2[[#This Row],[Close Price]])-1</f>
        <v>1.1566976977535059E-3</v>
      </c>
      <c r="AE119" s="1">
        <f>(Table2[[#This Row],[Close Price]]/Table2[[#This Row],[Current Week Low]])-1</f>
        <v>2.3623395149786175E-2</v>
      </c>
      <c r="AF119" s="1">
        <f>(Table2[[#This Row],[Current Week High]]/Table2[[#This Row],[Close Price]])-1</f>
        <v>1.1566976977535059E-3</v>
      </c>
      <c r="AG119" s="1">
        <f>(Table2[[#This Row],[Close Price]]/Table2[[#This Row],[Current Month Low]])-1</f>
        <v>0.12999795278814497</v>
      </c>
      <c r="AH119" s="1">
        <f>(Table2[[#This Row],[Current Month High]]/Table2[[#This Row],[Close Price]])-1</f>
        <v>9.2563688053960647E-2</v>
      </c>
      <c r="AI119">
        <v>9.2563688053960593</v>
      </c>
      <c r="AJ119">
        <v>51.515023543571402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-0.1</v>
      </c>
      <c r="AM119" t="s">
        <v>2949</v>
      </c>
      <c r="AN119">
        <v>3.02</v>
      </c>
      <c r="AO119" t="s">
        <v>2950</v>
      </c>
      <c r="AP119">
        <v>0.15004582349666201</v>
      </c>
      <c r="AQ119">
        <f>(Table2[[#This Row],[Sharpe Ratio]]-AVERAGE(Table2[Sharpe Ratio]))/_xlfn.STDEV.P(Table2[Sharpe Ratio])</f>
        <v>1.0054832179481992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-1.9091694001694315</v>
      </c>
    </row>
    <row r="120" spans="1:44" x14ac:dyDescent="0.3">
      <c r="A120" t="s">
        <v>1480</v>
      </c>
      <c r="B120" t="s">
        <v>1481</v>
      </c>
      <c r="C120" t="s">
        <v>2911</v>
      </c>
      <c r="D120" t="s">
        <v>46</v>
      </c>
      <c r="E120">
        <v>5810.0277536000003</v>
      </c>
      <c r="F120">
        <v>437</v>
      </c>
      <c r="G120">
        <v>87.602929783595698</v>
      </c>
      <c r="H120">
        <f>(Table2[[#This Row],[1Y Return vs Nifty]]-AVERAGE(Table2[1Y Return vs Nifty]))/_xlfn.STDEV.P(Table2[1Y Return vs Nifty])</f>
        <v>0.50606330056462223</v>
      </c>
      <c r="I120">
        <v>0.95051457181663301</v>
      </c>
      <c r="J120">
        <f>(Table2[[#This Row],[1M Return vs Nifty]]-AVERAGE(Table2[1M Return vs Nifty]))/_xlfn.STDEV.P(Table2[1M Return vs Nifty])</f>
        <v>-0.23891279523831635</v>
      </c>
      <c r="K120">
        <v>23.248271914814399</v>
      </c>
      <c r="L120">
        <f>(Table2[[#This Row],[6M Return vs Nifty]]-AVERAGE(Table2[6M Return vs Nifty]))/_xlfn.STDEV.P(Table2[6M Return vs Nifty])</f>
        <v>0.32931376720841776</v>
      </c>
      <c r="M120">
        <v>-5.1117136597123496</v>
      </c>
      <c r="N120">
        <f>(Table2[[#This Row],[1W Return vs Nifty]]-AVERAGE(Table2[1W Return vs Nifty]))/_xlfn.STDEV.P(Table2[1W Return vs Nifty])</f>
        <v>-0.9964306733022037</v>
      </c>
      <c r="O120">
        <v>443.23</v>
      </c>
      <c r="P120">
        <v>406.990409709191</v>
      </c>
      <c r="Q120">
        <v>332.99367469608001</v>
      </c>
      <c r="R120">
        <v>72.142913629878805</v>
      </c>
      <c r="S120" s="1">
        <f>(Table2[[#This Row],[Close Price]]-Table2[[#This Row],[20D EMA]])/Table2[[#This Row],[20D EMA]]</f>
        <v>-1.4055907767976035E-2</v>
      </c>
      <c r="T120" s="1">
        <f>(Table2[[#This Row],[Close Price]]-Table2[[#This Row],[50D EMA]])/Table2[[#This Row],[50D EMA]]</f>
        <v>7.3735374531925482E-2</v>
      </c>
      <c r="U120" s="1">
        <f>(Table2[[#This Row],[Close Price]]-Table2[[#This Row],[200D EMA]])/Table2[[#This Row],[200D EMA]]</f>
        <v>0.31233724003570196</v>
      </c>
      <c r="V120">
        <v>0.60299176024929202</v>
      </c>
      <c r="W120">
        <v>431.85</v>
      </c>
      <c r="X120">
        <v>452.05</v>
      </c>
      <c r="Y120">
        <v>431.85</v>
      </c>
      <c r="Z120">
        <v>457.5</v>
      </c>
      <c r="AA120">
        <v>372.8</v>
      </c>
      <c r="AB120">
        <v>497</v>
      </c>
      <c r="AC120" s="1">
        <f>(Table2[[#This Row],[Close Price]]/Table2[[#This Row],[Day Low]])-1</f>
        <v>1.192543707305771E-2</v>
      </c>
      <c r="AD120" s="1">
        <f>(Table2[[#This Row],[Day High]]/Table2[[#This Row],[Close Price]])-1</f>
        <v>3.4439359267734559E-2</v>
      </c>
      <c r="AE120" s="1">
        <f>(Table2[[#This Row],[Close Price]]/Table2[[#This Row],[Current Week Low]])-1</f>
        <v>1.192543707305771E-2</v>
      </c>
      <c r="AF120" s="1">
        <f>(Table2[[#This Row],[Current Week High]]/Table2[[#This Row],[Close Price]])-1</f>
        <v>4.6910755148741323E-2</v>
      </c>
      <c r="AG120" s="1">
        <f>(Table2[[#This Row],[Close Price]]/Table2[[#This Row],[Current Month Low]])-1</f>
        <v>0.17221030042918462</v>
      </c>
      <c r="AH120" s="1">
        <f>(Table2[[#This Row],[Current Month High]]/Table2[[#This Row],[Close Price]])-1</f>
        <v>0.13729977116704806</v>
      </c>
      <c r="AI120">
        <v>13.7299771167048</v>
      </c>
      <c r="AJ120">
        <v>123.930310017934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0.15</v>
      </c>
      <c r="AM120" t="s">
        <v>2950</v>
      </c>
      <c r="AN120">
        <v>-1.33</v>
      </c>
      <c r="AO120" t="s">
        <v>2949</v>
      </c>
      <c r="AP120">
        <v>0.14902195616796901</v>
      </c>
      <c r="AQ120">
        <f>(Table2[[#This Row],[Sharpe Ratio]]-AVERAGE(Table2[Sharpe Ratio]))/_xlfn.STDEV.P(Table2[Sharpe Ratio])</f>
        <v>0.99418222932506706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0.59421582855758692</v>
      </c>
    </row>
    <row r="121" spans="1:44" x14ac:dyDescent="0.3">
      <c r="A121" t="s">
        <v>223</v>
      </c>
      <c r="B121" t="s">
        <v>224</v>
      </c>
      <c r="C121" t="s">
        <v>2916</v>
      </c>
      <c r="D121" t="s">
        <v>143</v>
      </c>
      <c r="E121">
        <v>106429.26644557501</v>
      </c>
      <c r="F121">
        <v>293.89999999999998</v>
      </c>
      <c r="G121">
        <v>223.62965470033299</v>
      </c>
      <c r="H121">
        <f>(Table2[[#This Row],[1Y Return vs Nifty]]-AVERAGE(Table2[1Y Return vs Nifty]))/_xlfn.STDEV.P(Table2[1Y Return vs Nifty])</f>
        <v>2.1264467290548499</v>
      </c>
      <c r="I121">
        <v>-7.1630483707294204</v>
      </c>
      <c r="J121">
        <f>(Table2[[#This Row],[1M Return vs Nifty]]-AVERAGE(Table2[1M Return vs Nifty]))/_xlfn.STDEV.P(Table2[1M Return vs Nifty])</f>
        <v>-1.031493995945387</v>
      </c>
      <c r="K121">
        <v>50.196342764646197</v>
      </c>
      <c r="L121">
        <f>(Table2[[#This Row],[6M Return vs Nifty]]-AVERAGE(Table2[6M Return vs Nifty]))/_xlfn.STDEV.P(Table2[6M Return vs Nifty])</f>
        <v>1.1550555581512085</v>
      </c>
      <c r="M121">
        <v>-4.8562118374527499</v>
      </c>
      <c r="N121">
        <f>(Table2[[#This Row],[1W Return vs Nifty]]-AVERAGE(Table2[1W Return vs Nifty]))/_xlfn.STDEV.P(Table2[1W Return vs Nifty])</f>
        <v>-0.9458038597743107</v>
      </c>
      <c r="O121">
        <v>293.05</v>
      </c>
      <c r="P121">
        <v>282.69203926126499</v>
      </c>
      <c r="Q121">
        <v>219.613371058768</v>
      </c>
      <c r="R121">
        <v>60.5070101935884</v>
      </c>
      <c r="S121" s="1">
        <f>(Table2[[#This Row],[Close Price]]-Table2[[#This Row],[20D EMA]])/Table2[[#This Row],[20D EMA]]</f>
        <v>2.9005289199794094E-3</v>
      </c>
      <c r="T121" s="1">
        <f>(Table2[[#This Row],[Close Price]]-Table2[[#This Row],[50D EMA]])/Table2[[#This Row],[50D EMA]]</f>
        <v>3.964724570251002E-2</v>
      </c>
      <c r="U121" s="1">
        <f>(Table2[[#This Row],[Close Price]]-Table2[[#This Row],[200D EMA]])/Table2[[#This Row],[200D EMA]]</f>
        <v>0.33826095643945586</v>
      </c>
      <c r="V121">
        <v>0.75375596279429302</v>
      </c>
      <c r="W121">
        <v>292.64999999999998</v>
      </c>
      <c r="X121">
        <v>299.85000000000002</v>
      </c>
      <c r="Y121">
        <v>288.5</v>
      </c>
      <c r="Z121">
        <v>299.85000000000002</v>
      </c>
      <c r="AA121">
        <v>224.05</v>
      </c>
      <c r="AB121">
        <v>321</v>
      </c>
      <c r="AC121" s="1">
        <f>(Table2[[#This Row],[Close Price]]/Table2[[#This Row],[Day Low]])-1</f>
        <v>4.2713138561421005E-3</v>
      </c>
      <c r="AD121" s="1">
        <f>(Table2[[#This Row],[Day High]]/Table2[[#This Row],[Close Price]])-1</f>
        <v>2.024498128615182E-2</v>
      </c>
      <c r="AE121" s="1">
        <f>(Table2[[#This Row],[Close Price]]/Table2[[#This Row],[Current Week Low]])-1</f>
        <v>1.8717504332755652E-2</v>
      </c>
      <c r="AF121" s="1">
        <f>(Table2[[#This Row],[Current Week High]]/Table2[[#This Row],[Close Price]])-1</f>
        <v>2.024498128615182E-2</v>
      </c>
      <c r="AG121" s="1">
        <f>(Table2[[#This Row],[Close Price]]/Table2[[#This Row],[Current Month Low]])-1</f>
        <v>0.31176076768578431</v>
      </c>
      <c r="AH121" s="1">
        <f>(Table2[[#This Row],[Current Month High]]/Table2[[#This Row],[Close Price]])-1</f>
        <v>9.2208234093229091E-2</v>
      </c>
      <c r="AI121">
        <v>9.7312010888057099</v>
      </c>
      <c r="AJ121">
        <v>252.82112845137999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0.11</v>
      </c>
      <c r="AM121" t="s">
        <v>2950</v>
      </c>
      <c r="AN121">
        <v>5.74</v>
      </c>
      <c r="AO121" t="s">
        <v>2950</v>
      </c>
      <c r="AP121">
        <v>0.148338152912594</v>
      </c>
      <c r="AQ121">
        <f>(Table2[[#This Row],[Sharpe Ratio]]-AVERAGE(Table2[Sharpe Ratio]))/_xlfn.STDEV.P(Table2[Sharpe Ratio])</f>
        <v>0.98663471550868387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2.2908391469950451</v>
      </c>
    </row>
    <row r="122" spans="1:44" x14ac:dyDescent="0.3">
      <c r="A122" t="s">
        <v>955</v>
      </c>
      <c r="B122" t="s">
        <v>956</v>
      </c>
      <c r="C122" t="s">
        <v>2913</v>
      </c>
      <c r="D122" t="s">
        <v>78</v>
      </c>
      <c r="E122">
        <v>13022.1</v>
      </c>
      <c r="F122">
        <v>399.35</v>
      </c>
      <c r="G122">
        <v>114.724139572334</v>
      </c>
      <c r="H122">
        <f>(Table2[[#This Row],[1Y Return vs Nifty]]-AVERAGE(Table2[1Y Return vs Nifty]))/_xlfn.STDEV.P(Table2[1Y Return vs Nifty])</f>
        <v>0.82913774736306223</v>
      </c>
      <c r="I122">
        <v>-6.9358130492410801</v>
      </c>
      <c r="J122">
        <f>(Table2[[#This Row],[1M Return vs Nifty]]-AVERAGE(Table2[1M Return vs Nifty]))/_xlfn.STDEV.P(Table2[1M Return vs Nifty])</f>
        <v>-1.0092962949817497</v>
      </c>
      <c r="K122">
        <v>-14.038936944755401</v>
      </c>
      <c r="L122">
        <f>(Table2[[#This Row],[6M Return vs Nifty]]-AVERAGE(Table2[6M Return vs Nifty]))/_xlfn.STDEV.P(Table2[6M Return vs Nifty])</f>
        <v>-0.81323950848000648</v>
      </c>
      <c r="M122">
        <v>-2.3295006563491101</v>
      </c>
      <c r="N122">
        <f>(Table2[[#This Row],[1W Return vs Nifty]]-AVERAGE(Table2[1W Return vs Nifty]))/_xlfn.STDEV.P(Table2[1W Return vs Nifty])</f>
        <v>-0.44514466809698033</v>
      </c>
      <c r="O122">
        <v>395.15</v>
      </c>
      <c r="P122">
        <v>397.10753375192297</v>
      </c>
      <c r="Q122">
        <v>366.30991508844897</v>
      </c>
      <c r="R122">
        <v>44.550051284673501</v>
      </c>
      <c r="S122" s="1">
        <f>(Table2[[#This Row],[Close Price]]-Table2[[#This Row],[20D EMA]])/Table2[[#This Row],[20D EMA]]</f>
        <v>1.0628875110717565E-2</v>
      </c>
      <c r="T122" s="1">
        <f>(Table2[[#This Row],[Close Price]]-Table2[[#This Row],[50D EMA]])/Table2[[#This Row],[50D EMA]]</f>
        <v>5.6470000125405373E-3</v>
      </c>
      <c r="U122" s="1">
        <f>(Table2[[#This Row],[Close Price]]-Table2[[#This Row],[200D EMA]])/Table2[[#This Row],[200D EMA]]</f>
        <v>9.0197080533769361E-2</v>
      </c>
      <c r="V122">
        <v>0.71076009553492303</v>
      </c>
      <c r="W122">
        <v>397.1</v>
      </c>
      <c r="X122">
        <v>414.85</v>
      </c>
      <c r="Y122">
        <v>392.05</v>
      </c>
      <c r="Z122">
        <v>414.85</v>
      </c>
      <c r="AA122">
        <v>324.7</v>
      </c>
      <c r="AB122">
        <v>414.85</v>
      </c>
      <c r="AC122" s="1">
        <f>(Table2[[#This Row],[Close Price]]/Table2[[#This Row],[Day Low]])-1</f>
        <v>5.666079073281205E-3</v>
      </c>
      <c r="AD122" s="1">
        <f>(Table2[[#This Row],[Day High]]/Table2[[#This Row],[Close Price]])-1</f>
        <v>3.8813071240766162E-2</v>
      </c>
      <c r="AE122" s="1">
        <f>(Table2[[#This Row],[Close Price]]/Table2[[#This Row],[Current Week Low]])-1</f>
        <v>1.862007397015697E-2</v>
      </c>
      <c r="AF122" s="1">
        <f>(Table2[[#This Row],[Current Week High]]/Table2[[#This Row],[Close Price]])-1</f>
        <v>3.8813071240766162E-2</v>
      </c>
      <c r="AG122" s="1">
        <f>(Table2[[#This Row],[Close Price]]/Table2[[#This Row],[Current Month Low]])-1</f>
        <v>0.22990452725592858</v>
      </c>
      <c r="AH122" s="1">
        <f>(Table2[[#This Row],[Current Month High]]/Table2[[#This Row],[Close Price]])-1</f>
        <v>3.8813071240766162E-2</v>
      </c>
      <c r="AI122">
        <v>26.7058970827594</v>
      </c>
      <c r="AJ122">
        <v>144.101466992665</v>
      </c>
      <c r="AK122" t="str">
        <f>IF(AND(Table2[[#This Row],[20D EMA]]&gt;Table2[[#This Row],[50D EMA]],Table2[[#This Row],[50D EMA]]&gt;Table2[[#This Row],[200D EMA]]),"Uptrend","Downtrend/NoTrend")</f>
        <v>Downtrend/NoTrend</v>
      </c>
      <c r="AL122">
        <v>-0.1</v>
      </c>
      <c r="AM122" t="s">
        <v>2949</v>
      </c>
      <c r="AN122">
        <v>7.47</v>
      </c>
      <c r="AO122" t="s">
        <v>2950</v>
      </c>
      <c r="AP122">
        <v>0.146855558400831</v>
      </c>
      <c r="AQ122">
        <f>(Table2[[#This Row],[Sharpe Ratio]]-AVERAGE(Table2[Sharpe Ratio]))/_xlfn.STDEV.P(Table2[Sharpe Ratio])</f>
        <v>0.97027050186438291</v>
      </c>
      <c r="AR1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23" spans="1:44" x14ac:dyDescent="0.3">
      <c r="A123" t="s">
        <v>81</v>
      </c>
      <c r="B123" t="s">
        <v>82</v>
      </c>
      <c r="C123" t="s">
        <v>2906</v>
      </c>
      <c r="D123" t="s">
        <v>83</v>
      </c>
      <c r="E123">
        <v>308752.68918270001</v>
      </c>
      <c r="F123">
        <v>469.25</v>
      </c>
      <c r="G123">
        <v>82.120084220122607</v>
      </c>
      <c r="H123">
        <f>(Table2[[#This Row],[1Y Return vs Nifty]]-AVERAGE(Table2[1Y Return vs Nifty]))/_xlfn.STDEV.P(Table2[1Y Return vs Nifty])</f>
        <v>0.44075031080131583</v>
      </c>
      <c r="I123">
        <v>-8.5982907169467495</v>
      </c>
      <c r="J123">
        <f>(Table2[[#This Row],[1M Return vs Nifty]]-AVERAGE(Table2[1M Return vs Nifty]))/_xlfn.STDEV.P(Table2[1M Return vs Nifty])</f>
        <v>-1.1716970251356182</v>
      </c>
      <c r="K123">
        <v>17.082955730579901</v>
      </c>
      <c r="L123">
        <f>(Table2[[#This Row],[6M Return vs Nifty]]-AVERAGE(Table2[6M Return vs Nifty]))/_xlfn.STDEV.P(Table2[6M Return vs Nifty])</f>
        <v>0.14039637656966844</v>
      </c>
      <c r="M123">
        <v>-3.9806661526369802</v>
      </c>
      <c r="N123">
        <f>(Table2[[#This Row],[1W Return vs Nifty]]-AVERAGE(Table2[1W Return vs Nifty]))/_xlfn.STDEV.P(Table2[1W Return vs Nifty])</f>
        <v>-0.77231747236497827</v>
      </c>
      <c r="O123">
        <v>478.47</v>
      </c>
      <c r="P123">
        <v>469.01625307380101</v>
      </c>
      <c r="Q123">
        <v>400.84843638541503</v>
      </c>
      <c r="R123">
        <v>75.539232202769</v>
      </c>
      <c r="S123" s="1">
        <f>(Table2[[#This Row],[Close Price]]-Table2[[#This Row],[20D EMA]])/Table2[[#This Row],[20D EMA]]</f>
        <v>-1.9269755679561993E-2</v>
      </c>
      <c r="T123" s="1">
        <f>(Table2[[#This Row],[Close Price]]-Table2[[#This Row],[50D EMA]])/Table2[[#This Row],[50D EMA]]</f>
        <v>4.9837702780463938E-4</v>
      </c>
      <c r="U123" s="1">
        <f>(Table2[[#This Row],[Close Price]]-Table2[[#This Row],[200D EMA]])/Table2[[#This Row],[200D EMA]]</f>
        <v>0.17064196191304834</v>
      </c>
      <c r="V123">
        <v>0.73105728520590996</v>
      </c>
      <c r="W123">
        <v>465.3</v>
      </c>
      <c r="X123">
        <v>477.95</v>
      </c>
      <c r="Y123">
        <v>465.3</v>
      </c>
      <c r="Z123">
        <v>480.05</v>
      </c>
      <c r="AA123">
        <v>410.8</v>
      </c>
      <c r="AB123">
        <v>527.4</v>
      </c>
      <c r="AC123" s="1">
        <f>(Table2[[#This Row],[Close Price]]/Table2[[#This Row],[Day Low]])-1</f>
        <v>8.489146787019175E-3</v>
      </c>
      <c r="AD123" s="1">
        <f>(Table2[[#This Row],[Day High]]/Table2[[#This Row],[Close Price]])-1</f>
        <v>1.8540223761321251E-2</v>
      </c>
      <c r="AE123" s="1">
        <f>(Table2[[#This Row],[Close Price]]/Table2[[#This Row],[Current Week Low]])-1</f>
        <v>8.489146787019175E-3</v>
      </c>
      <c r="AF123" s="1">
        <f>(Table2[[#This Row],[Current Week High]]/Table2[[#This Row],[Close Price]])-1</f>
        <v>2.301545018646789E-2</v>
      </c>
      <c r="AG123" s="1">
        <f>(Table2[[#This Row],[Close Price]]/Table2[[#This Row],[Current Month Low]])-1</f>
        <v>0.14228334956183053</v>
      </c>
      <c r="AH123" s="1">
        <f>(Table2[[#This Row],[Current Month High]]/Table2[[#This Row],[Close Price]])-1</f>
        <v>0.12392115077250931</v>
      </c>
      <c r="AI123">
        <v>12.392115077250899</v>
      </c>
      <c r="AJ123">
        <v>110.19036954087299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-7.0000000000000007E-2</v>
      </c>
      <c r="AM123" t="s">
        <v>2949</v>
      </c>
      <c r="AN123">
        <v>-0.78</v>
      </c>
      <c r="AO123" t="s">
        <v>2949</v>
      </c>
      <c r="AP123">
        <v>0.14521944559021899</v>
      </c>
      <c r="AQ123">
        <f>(Table2[[#This Row],[Sharpe Ratio]]-AVERAGE(Table2[Sharpe Ratio]))/_xlfn.STDEV.P(Table2[Sharpe Ratio])</f>
        <v>0.95221182205233146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-0.41065598807728088</v>
      </c>
    </row>
    <row r="124" spans="1:44" x14ac:dyDescent="0.3">
      <c r="A124" t="s">
        <v>1163</v>
      </c>
      <c r="B124" t="s">
        <v>1164</v>
      </c>
      <c r="C124" t="s">
        <v>2921</v>
      </c>
      <c r="D124" t="s">
        <v>137</v>
      </c>
      <c r="E124">
        <v>9063.4883916399995</v>
      </c>
      <c r="F124">
        <v>618.20000000000005</v>
      </c>
      <c r="G124">
        <v>9.88054139321134</v>
      </c>
      <c r="H124">
        <f>(Table2[[#This Row],[1Y Return vs Nifty]]-AVERAGE(Table2[1Y Return vs Nifty]))/_xlfn.STDEV.P(Table2[1Y Return vs Nifty])</f>
        <v>-0.41978469178797373</v>
      </c>
      <c r="I124">
        <v>3.9530296072173199</v>
      </c>
      <c r="J124">
        <f>(Table2[[#This Row],[1M Return vs Nifty]]-AVERAGE(Table2[1M Return vs Nifty]))/_xlfn.STDEV.P(Table2[1M Return vs Nifty])</f>
        <v>5.4390774198484343E-2</v>
      </c>
      <c r="K124">
        <v>3.28682905727337</v>
      </c>
      <c r="L124">
        <f>(Table2[[#This Row],[6M Return vs Nifty]]-AVERAGE(Table2[6M Return vs Nifty]))/_xlfn.STDEV.P(Table2[6M Return vs Nifty])</f>
        <v>-0.28234402702997713</v>
      </c>
      <c r="M124">
        <v>-0.57254483613383</v>
      </c>
      <c r="N124">
        <f>(Table2[[#This Row],[1W Return vs Nifty]]-AVERAGE(Table2[1W Return vs Nifty]))/_xlfn.STDEV.P(Table2[1W Return vs Nifty])</f>
        <v>-9.700987242257024E-2</v>
      </c>
      <c r="O124">
        <v>609.34</v>
      </c>
      <c r="P124">
        <v>604.26936814012402</v>
      </c>
      <c r="Q124">
        <v>564.27367864983898</v>
      </c>
      <c r="R124">
        <v>27.2304457192763</v>
      </c>
      <c r="S124" s="1">
        <f>(Table2[[#This Row],[Close Price]]-Table2[[#This Row],[20D EMA]])/Table2[[#This Row],[20D EMA]]</f>
        <v>1.4540322315948425E-2</v>
      </c>
      <c r="T124" s="1">
        <f>(Table2[[#This Row],[Close Price]]-Table2[[#This Row],[50D EMA]])/Table2[[#This Row],[50D EMA]]</f>
        <v>2.3053678697553398E-2</v>
      </c>
      <c r="U124" s="1">
        <f>(Table2[[#This Row],[Close Price]]-Table2[[#This Row],[200D EMA]])/Table2[[#This Row],[200D EMA]]</f>
        <v>9.5567671132902751E-2</v>
      </c>
      <c r="V124">
        <v>0.73066596090604696</v>
      </c>
      <c r="W124">
        <v>616.1</v>
      </c>
      <c r="X124">
        <v>628</v>
      </c>
      <c r="Y124">
        <v>615.70000000000005</v>
      </c>
      <c r="Z124">
        <v>628</v>
      </c>
      <c r="AA124">
        <v>515.6</v>
      </c>
      <c r="AB124">
        <v>646.5</v>
      </c>
      <c r="AC124" s="1">
        <f>(Table2[[#This Row],[Close Price]]/Table2[[#This Row],[Day Low]])-1</f>
        <v>3.4085375750689817E-3</v>
      </c>
      <c r="AD124" s="1">
        <f>(Table2[[#This Row],[Day High]]/Table2[[#This Row],[Close Price]])-1</f>
        <v>1.5852474927207982E-2</v>
      </c>
      <c r="AE124" s="1">
        <f>(Table2[[#This Row],[Close Price]]/Table2[[#This Row],[Current Week Low]])-1</f>
        <v>4.0604190352444558E-3</v>
      </c>
      <c r="AF124" s="1">
        <f>(Table2[[#This Row],[Current Week High]]/Table2[[#This Row],[Close Price]])-1</f>
        <v>1.5852474927207982E-2</v>
      </c>
      <c r="AG124" s="1">
        <f>(Table2[[#This Row],[Close Price]]/Table2[[#This Row],[Current Month Low]])-1</f>
        <v>0.19899146625290931</v>
      </c>
      <c r="AH124" s="1">
        <f>(Table2[[#This Row],[Current Month High]]/Table2[[#This Row],[Close Price]])-1</f>
        <v>4.5778065351018915E-2</v>
      </c>
      <c r="AI124">
        <v>9.8026528631510708</v>
      </c>
      <c r="AJ124">
        <v>37.637760213737003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-0.16</v>
      </c>
      <c r="AM124" t="s">
        <v>2949</v>
      </c>
      <c r="AN124">
        <v>6.96</v>
      </c>
      <c r="AO124" t="s">
        <v>2950</v>
      </c>
      <c r="AP124">
        <v>0.14507717798718101</v>
      </c>
      <c r="AQ124">
        <f>(Table2[[#This Row],[Sharpe Ratio]]-AVERAGE(Table2[Sharpe Ratio]))/_xlfn.STDEV.P(Table2[Sharpe Ratio])</f>
        <v>0.95064153602179191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0.20589371897975517</v>
      </c>
    </row>
    <row r="125" spans="1:44" x14ac:dyDescent="0.3">
      <c r="A125" t="s">
        <v>181</v>
      </c>
      <c r="B125" t="s">
        <v>182</v>
      </c>
      <c r="C125" t="s">
        <v>2908</v>
      </c>
      <c r="D125" t="s">
        <v>32</v>
      </c>
      <c r="E125">
        <v>139083.78580420499</v>
      </c>
      <c r="F125">
        <v>280.64999999999998</v>
      </c>
      <c r="G125">
        <v>20.043415229834501</v>
      </c>
      <c r="H125">
        <f>(Table2[[#This Row],[1Y Return vs Nifty]]-AVERAGE(Table2[1Y Return vs Nifty]))/_xlfn.STDEV.P(Table2[1Y Return vs Nifty])</f>
        <v>-0.29872206706638998</v>
      </c>
      <c r="I125">
        <v>0.65487698092122204</v>
      </c>
      <c r="J125">
        <f>(Table2[[#This Row],[1M Return vs Nifty]]-AVERAGE(Table2[1M Return vs Nifty]))/_xlfn.STDEV.P(Table2[1M Return vs Nifty])</f>
        <v>-0.26779243768705063</v>
      </c>
      <c r="K125">
        <v>13.4296909628509</v>
      </c>
      <c r="L125">
        <f>(Table2[[#This Row],[6M Return vs Nifty]]-AVERAGE(Table2[6M Return vs Nifty]))/_xlfn.STDEV.P(Table2[6M Return vs Nifty])</f>
        <v>2.8453172586605884E-2</v>
      </c>
      <c r="M125">
        <v>-3.00866678236773</v>
      </c>
      <c r="N125">
        <f>(Table2[[#This Row],[1W Return vs Nifty]]-AVERAGE(Table2[1W Return vs Nifty]))/_xlfn.STDEV.P(Table2[1W Return vs Nifty])</f>
        <v>-0.57971911657770636</v>
      </c>
      <c r="O125">
        <v>276.81</v>
      </c>
      <c r="P125">
        <v>270.617720882176</v>
      </c>
      <c r="Q125">
        <v>242.901353322288</v>
      </c>
      <c r="R125">
        <v>60.6454901988782</v>
      </c>
      <c r="S125" s="1">
        <f>(Table2[[#This Row],[Close Price]]-Table2[[#This Row],[20D EMA]])/Table2[[#This Row],[20D EMA]]</f>
        <v>1.3872331201907355E-2</v>
      </c>
      <c r="T125" s="1">
        <f>(Table2[[#This Row],[Close Price]]-Table2[[#This Row],[50D EMA]])/Table2[[#This Row],[50D EMA]]</f>
        <v>3.707177447626174E-2</v>
      </c>
      <c r="U125" s="1">
        <f>(Table2[[#This Row],[Close Price]]-Table2[[#This Row],[200D EMA]])/Table2[[#This Row],[200D EMA]]</f>
        <v>0.15540731313928113</v>
      </c>
      <c r="V125">
        <v>0.86605074807639004</v>
      </c>
      <c r="W125">
        <v>279</v>
      </c>
      <c r="X125">
        <v>283.45</v>
      </c>
      <c r="Y125">
        <v>273.5</v>
      </c>
      <c r="Z125">
        <v>283.45</v>
      </c>
      <c r="AA125">
        <v>236.45</v>
      </c>
      <c r="AB125">
        <v>299.7</v>
      </c>
      <c r="AC125" s="1">
        <f>(Table2[[#This Row],[Close Price]]/Table2[[#This Row],[Day Low]])-1</f>
        <v>5.9139784946236063E-3</v>
      </c>
      <c r="AD125" s="1">
        <f>(Table2[[#This Row],[Day High]]/Table2[[#This Row],[Close Price]])-1</f>
        <v>9.9768394797792315E-3</v>
      </c>
      <c r="AE125" s="1">
        <f>(Table2[[#This Row],[Close Price]]/Table2[[#This Row],[Current Week Low]])-1</f>
        <v>2.6142595978062122E-2</v>
      </c>
      <c r="AF125" s="1">
        <f>(Table2[[#This Row],[Current Week High]]/Table2[[#This Row],[Close Price]])-1</f>
        <v>9.9768394797792315E-3</v>
      </c>
      <c r="AG125" s="1">
        <f>(Table2[[#This Row],[Close Price]]/Table2[[#This Row],[Current Month Low]])-1</f>
        <v>0.18693169803341081</v>
      </c>
      <c r="AH125" s="1">
        <f>(Table2[[#This Row],[Current Month High]]/Table2[[#This Row],[Close Price]])-1</f>
        <v>6.787814003206849E-2</v>
      </c>
      <c r="AI125">
        <v>6.7878140032068401</v>
      </c>
      <c r="AJ125">
        <v>51.416239546803297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-7.0000000000000007E-2</v>
      </c>
      <c r="AM125" t="s">
        <v>2949</v>
      </c>
      <c r="AN125">
        <v>4.37</v>
      </c>
      <c r="AO125" t="s">
        <v>2950</v>
      </c>
      <c r="AP125">
        <v>0.14495311757133</v>
      </c>
      <c r="AQ125">
        <f>(Table2[[#This Row],[Sharpe Ratio]]-AVERAGE(Table2[Sharpe Ratio]))/_xlfn.STDEV.P(Table2[Sharpe Ratio])</f>
        <v>0.94927221276200691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-0.16850823598253423</v>
      </c>
    </row>
    <row r="126" spans="1:44" x14ac:dyDescent="0.3">
      <c r="A126" t="s">
        <v>725</v>
      </c>
      <c r="B126" t="s">
        <v>726</v>
      </c>
      <c r="C126" t="s">
        <v>2910</v>
      </c>
      <c r="D126" t="s">
        <v>43</v>
      </c>
      <c r="E126">
        <v>20044.696038400001</v>
      </c>
      <c r="F126">
        <v>4413.6499999999996</v>
      </c>
      <c r="G126">
        <v>144.42264554608499</v>
      </c>
      <c r="H126">
        <f>(Table2[[#This Row],[1Y Return vs Nifty]]-AVERAGE(Table2[1Y Return vs Nifty]))/_xlfn.STDEV.P(Table2[1Y Return vs Nifty])</f>
        <v>1.1829135731078964</v>
      </c>
      <c r="I126">
        <v>9.7068756166283592</v>
      </c>
      <c r="J126">
        <f>(Table2[[#This Row],[1M Return vs Nifty]]-AVERAGE(Table2[1M Return vs Nifty]))/_xlfn.STDEV.P(Table2[1M Return vs Nifty])</f>
        <v>0.61646075641415554</v>
      </c>
      <c r="K126">
        <v>97.963769615950397</v>
      </c>
      <c r="L126">
        <f>(Table2[[#This Row],[6M Return vs Nifty]]-AVERAGE(Table2[6M Return vs Nifty]))/_xlfn.STDEV.P(Table2[6M Return vs Nifty])</f>
        <v>2.6187432861790896</v>
      </c>
      <c r="M126">
        <v>4.0692751377246799</v>
      </c>
      <c r="N126">
        <f>(Table2[[#This Row],[1W Return vs Nifty]]-AVERAGE(Table2[1W Return vs Nifty]))/_xlfn.STDEV.P(Table2[1W Return vs Nifty])</f>
        <v>0.82275090332569079</v>
      </c>
      <c r="O126">
        <v>4026.33</v>
      </c>
      <c r="P126">
        <v>3714.1366987465099</v>
      </c>
      <c r="Q126">
        <v>2887.27182709618</v>
      </c>
      <c r="R126">
        <v>59.946921550511298</v>
      </c>
      <c r="S126" s="1">
        <f>(Table2[[#This Row],[Close Price]]-Table2[[#This Row],[20D EMA]])/Table2[[#This Row],[20D EMA]]</f>
        <v>9.6196784664942941E-2</v>
      </c>
      <c r="T126" s="1">
        <f>(Table2[[#This Row],[Close Price]]-Table2[[#This Row],[50D EMA]])/Table2[[#This Row],[50D EMA]]</f>
        <v>0.18833806022529265</v>
      </c>
      <c r="U126" s="1">
        <f>(Table2[[#This Row],[Close Price]]-Table2[[#This Row],[200D EMA]])/Table2[[#This Row],[200D EMA]]</f>
        <v>0.52865759246469912</v>
      </c>
      <c r="V126">
        <v>1.0940069470688001</v>
      </c>
      <c r="W126">
        <v>4320</v>
      </c>
      <c r="X126">
        <v>4432</v>
      </c>
      <c r="Y126">
        <v>4205.25</v>
      </c>
      <c r="Z126">
        <v>4444</v>
      </c>
      <c r="AA126">
        <v>3310</v>
      </c>
      <c r="AB126">
        <v>4444</v>
      </c>
      <c r="AC126" s="1">
        <f>(Table2[[#This Row],[Close Price]]/Table2[[#This Row],[Day Low]])-1</f>
        <v>2.1678240740740762E-2</v>
      </c>
      <c r="AD126" s="1">
        <f>(Table2[[#This Row],[Day High]]/Table2[[#This Row],[Close Price]])-1</f>
        <v>4.1575566707827694E-3</v>
      </c>
      <c r="AE126" s="1">
        <f>(Table2[[#This Row],[Close Price]]/Table2[[#This Row],[Current Week Low]])-1</f>
        <v>4.9557101242494461E-2</v>
      </c>
      <c r="AF126" s="1">
        <f>(Table2[[#This Row],[Current Week High]]/Table2[[#This Row],[Close Price]])-1</f>
        <v>6.8763948206134184E-3</v>
      </c>
      <c r="AG126" s="1">
        <f>(Table2[[#This Row],[Close Price]]/Table2[[#This Row],[Current Month Low]])-1</f>
        <v>0.33342900302114797</v>
      </c>
      <c r="AH126" s="1">
        <f>(Table2[[#This Row],[Current Month High]]/Table2[[#This Row],[Close Price]])-1</f>
        <v>6.8763948206134184E-3</v>
      </c>
      <c r="AI126">
        <v>0.68763948206134096</v>
      </c>
      <c r="AJ126">
        <v>172.44753086419701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0.28000000000000003</v>
      </c>
      <c r="AM126" t="s">
        <v>2950</v>
      </c>
      <c r="AN126">
        <v>16.760000000000002</v>
      </c>
      <c r="AO126" t="s">
        <v>2950</v>
      </c>
      <c r="AP126">
        <v>0.14446905328512999</v>
      </c>
      <c r="AQ126">
        <f>(Table2[[#This Row],[Sharpe Ratio]]-AVERAGE(Table2[Sharpe Ratio]))/_xlfn.STDEV.P(Table2[Sharpe Ratio])</f>
        <v>0.94392932815390629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6.1847978471807386</v>
      </c>
    </row>
    <row r="127" spans="1:44" x14ac:dyDescent="0.3">
      <c r="A127" t="s">
        <v>984</v>
      </c>
      <c r="B127" t="s">
        <v>985</v>
      </c>
      <c r="C127" t="s">
        <v>2915</v>
      </c>
      <c r="D127" t="s">
        <v>283</v>
      </c>
      <c r="E127">
        <v>12637.467539935</v>
      </c>
      <c r="F127">
        <v>1271.4000000000001</v>
      </c>
      <c r="G127">
        <v>6.9993001886570099</v>
      </c>
      <c r="H127">
        <f>(Table2[[#This Row],[1Y Return vs Nifty]]-AVERAGE(Table2[1Y Return vs Nifty]))/_xlfn.STDEV.P(Table2[1Y Return vs Nifty])</f>
        <v>-0.45410673772564369</v>
      </c>
      <c r="I127">
        <v>-1.60343736000863</v>
      </c>
      <c r="J127">
        <f>(Table2[[#This Row],[1M Return vs Nifty]]-AVERAGE(Table2[1M Return vs Nifty]))/_xlfn.STDEV.P(Table2[1M Return vs Nifty])</f>
        <v>-0.48839804641688261</v>
      </c>
      <c r="K127">
        <v>2.07445339270304</v>
      </c>
      <c r="L127">
        <f>(Table2[[#This Row],[6M Return vs Nifty]]-AVERAGE(Table2[6M Return vs Nifty]))/_xlfn.STDEV.P(Table2[6M Return vs Nifty])</f>
        <v>-0.31949359733266952</v>
      </c>
      <c r="M127">
        <v>-4.4398223326486104</v>
      </c>
      <c r="N127">
        <f>(Table2[[#This Row],[1W Return vs Nifty]]-AVERAGE(Table2[1W Return vs Nifty]))/_xlfn.STDEV.P(Table2[1W Return vs Nifty])</f>
        <v>-0.86329770139054673</v>
      </c>
      <c r="O127">
        <v>1297.32</v>
      </c>
      <c r="P127">
        <v>1302.7545155924799</v>
      </c>
      <c r="Q127">
        <v>1200.0390154628799</v>
      </c>
      <c r="R127">
        <v>31.4927298258341</v>
      </c>
      <c r="S127" s="1">
        <f>(Table2[[#This Row],[Close Price]]-Table2[[#This Row],[20D EMA]])/Table2[[#This Row],[20D EMA]]</f>
        <v>-1.997965035611865E-2</v>
      </c>
      <c r="T127" s="1">
        <f>(Table2[[#This Row],[Close Price]]-Table2[[#This Row],[50D EMA]])/Table2[[#This Row],[50D EMA]]</f>
        <v>-2.4067861763058356E-2</v>
      </c>
      <c r="U127" s="1">
        <f>(Table2[[#This Row],[Close Price]]-Table2[[#This Row],[200D EMA]])/Table2[[#This Row],[200D EMA]]</f>
        <v>5.9465553717513754E-2</v>
      </c>
      <c r="V127">
        <v>0.719477767736596</v>
      </c>
      <c r="W127">
        <v>1260.0999999999999</v>
      </c>
      <c r="X127">
        <v>1287</v>
      </c>
      <c r="Y127">
        <v>1260.0999999999999</v>
      </c>
      <c r="Z127">
        <v>1305</v>
      </c>
      <c r="AA127">
        <v>1220</v>
      </c>
      <c r="AB127">
        <v>1362.15</v>
      </c>
      <c r="AC127" s="1">
        <f>(Table2[[#This Row],[Close Price]]/Table2[[#This Row],[Day Low]])-1</f>
        <v>8.96754225855112E-3</v>
      </c>
      <c r="AD127" s="1">
        <f>(Table2[[#This Row],[Day High]]/Table2[[#This Row],[Close Price]])-1</f>
        <v>1.2269938650306678E-2</v>
      </c>
      <c r="AE127" s="1">
        <f>(Table2[[#This Row],[Close Price]]/Table2[[#This Row],[Current Week Low]])-1</f>
        <v>8.96754225855112E-3</v>
      </c>
      <c r="AF127" s="1">
        <f>(Table2[[#This Row],[Current Week High]]/Table2[[#This Row],[Close Price]])-1</f>
        <v>2.642756016989134E-2</v>
      </c>
      <c r="AG127" s="1">
        <f>(Table2[[#This Row],[Close Price]]/Table2[[#This Row],[Current Month Low]])-1</f>
        <v>4.2131147540983571E-2</v>
      </c>
      <c r="AH127" s="1">
        <f>(Table2[[#This Row],[Current Month High]]/Table2[[#This Row],[Close Price]])-1</f>
        <v>7.1378008494572986E-2</v>
      </c>
      <c r="AI127">
        <v>29.6995438099732</v>
      </c>
      <c r="AJ127">
        <v>37.4486486486486</v>
      </c>
      <c r="AK127" t="str">
        <f>IF(AND(Table2[[#This Row],[20D EMA]]&gt;Table2[[#This Row],[50D EMA]],Table2[[#This Row],[50D EMA]]&gt;Table2[[#This Row],[200D EMA]]),"Uptrend","Downtrend/NoTrend")</f>
        <v>Downtrend/NoTrend</v>
      </c>
      <c r="AL127">
        <v>-7.0000000000000007E-2</v>
      </c>
      <c r="AM127" t="s">
        <v>2949</v>
      </c>
      <c r="AN127">
        <v>-2.89</v>
      </c>
      <c r="AO127" t="s">
        <v>2949</v>
      </c>
      <c r="AP127">
        <v>0.144375196476033</v>
      </c>
      <c r="AQ127">
        <f>(Table2[[#This Row],[Sharpe Ratio]]-AVERAGE(Table2[Sharpe Ratio]))/_xlfn.STDEV.P(Table2[Sharpe Ratio])</f>
        <v>0.94289337876663304</v>
      </c>
      <c r="AR1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28" spans="1:44" x14ac:dyDescent="0.3">
      <c r="A128" t="s">
        <v>990</v>
      </c>
      <c r="B128" t="s">
        <v>991</v>
      </c>
      <c r="C128" t="s">
        <v>2907</v>
      </c>
      <c r="D128" t="s">
        <v>354</v>
      </c>
      <c r="E128">
        <v>12393.533319135</v>
      </c>
      <c r="F128">
        <v>1012.65</v>
      </c>
      <c r="G128">
        <v>195.69635609482799</v>
      </c>
      <c r="H128">
        <f>(Table2[[#This Row],[1Y Return vs Nifty]]-AVERAGE(Table2[1Y Return vs Nifty]))/_xlfn.STDEV.P(Table2[1Y Return vs Nifty])</f>
        <v>1.7936984827735767</v>
      </c>
      <c r="I128">
        <v>8.5678208502062692</v>
      </c>
      <c r="J128">
        <f>(Table2[[#This Row],[1M Return vs Nifty]]-AVERAGE(Table2[1M Return vs Nifty]))/_xlfn.STDEV.P(Table2[1M Return vs Nifty])</f>
        <v>0.50519109586738797</v>
      </c>
      <c r="K128">
        <v>23.055896907332599</v>
      </c>
      <c r="L128">
        <f>(Table2[[#This Row],[6M Return vs Nifty]]-AVERAGE(Table2[6M Return vs Nifty]))/_xlfn.STDEV.P(Table2[6M Return vs Nifty])</f>
        <v>0.32341901933960526</v>
      </c>
      <c r="M128">
        <v>8.3130916901599701</v>
      </c>
      <c r="N128">
        <f>(Table2[[#This Row],[1W Return vs Nifty]]-AVERAGE(Table2[1W Return vs Nifty]))/_xlfn.STDEV.P(Table2[1W Return vs Nifty])</f>
        <v>1.6636486603226259</v>
      </c>
      <c r="O128">
        <v>942.45</v>
      </c>
      <c r="P128">
        <v>905.73142499336495</v>
      </c>
      <c r="Q128">
        <v>742.25415423110496</v>
      </c>
      <c r="R128">
        <v>32.438669688921102</v>
      </c>
      <c r="S128" s="1">
        <f>(Table2[[#This Row],[Close Price]]-Table2[[#This Row],[20D EMA]])/Table2[[#This Row],[20D EMA]]</f>
        <v>7.4486710170300729E-2</v>
      </c>
      <c r="T128" s="1">
        <f>(Table2[[#This Row],[Close Price]]-Table2[[#This Row],[50D EMA]])/Table2[[#This Row],[50D EMA]]</f>
        <v>0.11804666599419168</v>
      </c>
      <c r="U128" s="1">
        <f>(Table2[[#This Row],[Close Price]]-Table2[[#This Row],[200D EMA]])/Table2[[#This Row],[200D EMA]]</f>
        <v>0.36429010767746511</v>
      </c>
      <c r="V128">
        <v>1.0014568693335499</v>
      </c>
      <c r="W128">
        <v>982.8</v>
      </c>
      <c r="X128">
        <v>1029</v>
      </c>
      <c r="Y128">
        <v>977.95</v>
      </c>
      <c r="Z128">
        <v>1029</v>
      </c>
      <c r="AA128">
        <v>780</v>
      </c>
      <c r="AB128">
        <v>1029</v>
      </c>
      <c r="AC128" s="1">
        <f>(Table2[[#This Row],[Close Price]]/Table2[[#This Row],[Day Low]])-1</f>
        <v>3.0372405372405487E-2</v>
      </c>
      <c r="AD128" s="1">
        <f>(Table2[[#This Row],[Day High]]/Table2[[#This Row],[Close Price]])-1</f>
        <v>1.6145756184269056E-2</v>
      </c>
      <c r="AE128" s="1">
        <f>(Table2[[#This Row],[Close Price]]/Table2[[#This Row],[Current Week Low]])-1</f>
        <v>3.5482386625083073E-2</v>
      </c>
      <c r="AF128" s="1">
        <f>(Table2[[#This Row],[Current Week High]]/Table2[[#This Row],[Close Price]])-1</f>
        <v>1.6145756184269056E-2</v>
      </c>
      <c r="AG128" s="1">
        <f>(Table2[[#This Row],[Close Price]]/Table2[[#This Row],[Current Month Low]])-1</f>
        <v>0.29826923076923073</v>
      </c>
      <c r="AH128" s="1">
        <f>(Table2[[#This Row],[Current Month High]]/Table2[[#This Row],[Close Price]])-1</f>
        <v>1.6145756184269056E-2</v>
      </c>
      <c r="AI128">
        <v>4.4882239668197101</v>
      </c>
      <c r="AJ128">
        <v>234.73266672175799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0.26</v>
      </c>
      <c r="AM128" t="s">
        <v>2950</v>
      </c>
      <c r="AN128">
        <v>14.35</v>
      </c>
      <c r="AO128" t="s">
        <v>2950</v>
      </c>
      <c r="AP128">
        <v>0.144149525978267</v>
      </c>
      <c r="AQ128">
        <f>(Table2[[#This Row],[Sharpe Ratio]]-AVERAGE(Table2[Sharpe Ratio]))/_xlfn.STDEV.P(Table2[Sharpe Ratio])</f>
        <v>0.94040252896963272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5.2263597872728287</v>
      </c>
    </row>
    <row r="129" spans="1:44" x14ac:dyDescent="0.3">
      <c r="A129" t="s">
        <v>1808</v>
      </c>
      <c r="B129" t="s">
        <v>1809</v>
      </c>
      <c r="C129" t="s">
        <v>2911</v>
      </c>
      <c r="D129" t="s">
        <v>46</v>
      </c>
      <c r="E129">
        <v>3455.7376825400002</v>
      </c>
      <c r="F129">
        <v>577.35</v>
      </c>
      <c r="G129">
        <v>34.817758470091803</v>
      </c>
      <c r="H129">
        <f>(Table2[[#This Row],[1Y Return vs Nifty]]-AVERAGE(Table2[1Y Return vs Nifty]))/_xlfn.STDEV.P(Table2[1Y Return vs Nifty])</f>
        <v>-0.12272649731350932</v>
      </c>
      <c r="I129">
        <v>12.7911823357479</v>
      </c>
      <c r="J129">
        <f>(Table2[[#This Row],[1M Return vs Nifty]]-AVERAGE(Table2[1M Return vs Nifty]))/_xlfn.STDEV.P(Table2[1M Return vs Nifty])</f>
        <v>0.91775422515275407</v>
      </c>
      <c r="K129">
        <v>-38.013756597687298</v>
      </c>
      <c r="L129">
        <f>(Table2[[#This Row],[6M Return vs Nifty]]-AVERAGE(Table2[6M Return vs Nifty]))/_xlfn.STDEV.P(Table2[6M Return vs Nifty])</f>
        <v>-1.5478750461428432</v>
      </c>
      <c r="M129">
        <v>12.8378719942733</v>
      </c>
      <c r="N129">
        <f>(Table2[[#This Row],[1W Return vs Nifty]]-AVERAGE(Table2[1W Return vs Nifty]))/_xlfn.STDEV.P(Table2[1W Return vs Nifty])</f>
        <v>2.5602184252078213</v>
      </c>
      <c r="O129">
        <v>536.39</v>
      </c>
      <c r="P129">
        <v>537.93337259498196</v>
      </c>
      <c r="Q129">
        <v>567.86689576696199</v>
      </c>
      <c r="R129">
        <v>45.7013783860519</v>
      </c>
      <c r="S129" s="1">
        <f>(Table2[[#This Row],[Close Price]]-Table2[[#This Row],[20D EMA]])/Table2[[#This Row],[20D EMA]]</f>
        <v>7.6362348291355242E-2</v>
      </c>
      <c r="T129" s="1">
        <f>(Table2[[#This Row],[Close Price]]-Table2[[#This Row],[50D EMA]])/Table2[[#This Row],[50D EMA]]</f>
        <v>7.3274181177629641E-2</v>
      </c>
      <c r="U129" s="1">
        <f>(Table2[[#This Row],[Close Price]]-Table2[[#This Row],[200D EMA]])/Table2[[#This Row],[200D EMA]]</f>
        <v>1.6699519383376164E-2</v>
      </c>
      <c r="V129">
        <v>1.59062825871525</v>
      </c>
      <c r="W129">
        <v>575</v>
      </c>
      <c r="X129">
        <v>600</v>
      </c>
      <c r="Y129">
        <v>575</v>
      </c>
      <c r="Z129">
        <v>610</v>
      </c>
      <c r="AA129">
        <v>431.95</v>
      </c>
      <c r="AB129">
        <v>624.25</v>
      </c>
      <c r="AC129" s="1">
        <f>(Table2[[#This Row],[Close Price]]/Table2[[#This Row],[Day Low]])-1</f>
        <v>4.0869565217391823E-3</v>
      </c>
      <c r="AD129" s="1">
        <f>(Table2[[#This Row],[Day High]]/Table2[[#This Row],[Close Price]])-1</f>
        <v>3.9230969082878708E-2</v>
      </c>
      <c r="AE129" s="1">
        <f>(Table2[[#This Row],[Close Price]]/Table2[[#This Row],[Current Week Low]])-1</f>
        <v>4.0869565217391823E-3</v>
      </c>
      <c r="AF129" s="1">
        <f>(Table2[[#This Row],[Current Week High]]/Table2[[#This Row],[Close Price]])-1</f>
        <v>5.6551485234259902E-2</v>
      </c>
      <c r="AG129" s="1">
        <f>(Table2[[#This Row],[Close Price]]/Table2[[#This Row],[Current Month Low]])-1</f>
        <v>0.33661303391596253</v>
      </c>
      <c r="AH129" s="1">
        <f>(Table2[[#This Row],[Current Month High]]/Table2[[#This Row],[Close Price]])-1</f>
        <v>8.1233220749978408E-2</v>
      </c>
      <c r="AI129">
        <v>74.772668225513101</v>
      </c>
      <c r="AJ129">
        <v>66.359314219853005</v>
      </c>
      <c r="AK129" t="str">
        <f>IF(AND(Table2[[#This Row],[20D EMA]]&gt;Table2[[#This Row],[50D EMA]],Table2[[#This Row],[50D EMA]]&gt;Table2[[#This Row],[200D EMA]]),"Uptrend","Downtrend/NoTrend")</f>
        <v>Downtrend/NoTrend</v>
      </c>
      <c r="AL129">
        <v>-0.11</v>
      </c>
      <c r="AM129" t="s">
        <v>2949</v>
      </c>
      <c r="AN129">
        <v>13.28</v>
      </c>
      <c r="AO129" t="s">
        <v>2950</v>
      </c>
      <c r="AP129">
        <v>0.14403882709587501</v>
      </c>
      <c r="AQ129">
        <f>(Table2[[#This Row],[Sharpe Ratio]]-AVERAGE(Table2[Sharpe Ratio]))/_xlfn.STDEV.P(Table2[Sharpe Ratio])</f>
        <v>0.939180684326829</v>
      </c>
      <c r="AR1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30" spans="1:44" x14ac:dyDescent="0.3">
      <c r="A130" t="s">
        <v>1576</v>
      </c>
      <c r="B130" t="s">
        <v>1577</v>
      </c>
      <c r="C130" t="s">
        <v>2911</v>
      </c>
      <c r="D130" t="s">
        <v>46</v>
      </c>
      <c r="E130">
        <v>5045.37594008</v>
      </c>
      <c r="F130">
        <v>847.5</v>
      </c>
      <c r="G130">
        <v>154.47512604089201</v>
      </c>
      <c r="H130">
        <f>(Table2[[#This Row],[1Y Return vs Nifty]]-AVERAGE(Table2[1Y Return vs Nifty]))/_xlfn.STDEV.P(Table2[1Y Return vs Nifty])</f>
        <v>1.3026611654944442</v>
      </c>
      <c r="I130">
        <v>23.815216490492901</v>
      </c>
      <c r="J130">
        <f>(Table2[[#This Row],[1M Return vs Nifty]]-AVERAGE(Table2[1M Return vs Nifty]))/_xlfn.STDEV.P(Table2[1M Return vs Nifty])</f>
        <v>1.9946476058876204</v>
      </c>
      <c r="K130">
        <v>31.687053048114102</v>
      </c>
      <c r="L130">
        <f>(Table2[[#This Row],[6M Return vs Nifty]]-AVERAGE(Table2[6M Return vs Nifty]))/_xlfn.STDEV.P(Table2[6M Return vs Nifty])</f>
        <v>0.58789458678603235</v>
      </c>
      <c r="M130">
        <v>-3.1305318736009902</v>
      </c>
      <c r="N130">
        <f>(Table2[[#This Row],[1W Return vs Nifty]]-AVERAGE(Table2[1W Return vs Nifty]))/_xlfn.STDEV.P(Table2[1W Return vs Nifty])</f>
        <v>-0.6038662682295538</v>
      </c>
      <c r="O130">
        <v>797.34</v>
      </c>
      <c r="P130">
        <v>727.90287215001797</v>
      </c>
      <c r="Q130">
        <v>585.74610376772398</v>
      </c>
      <c r="R130">
        <v>64.2901029122783</v>
      </c>
      <c r="S130" s="1">
        <f>(Table2[[#This Row],[Close Price]]-Table2[[#This Row],[20D EMA]])/Table2[[#This Row],[20D EMA]]</f>
        <v>6.2909173000225707E-2</v>
      </c>
      <c r="T130" s="1">
        <f>(Table2[[#This Row],[Close Price]]-Table2[[#This Row],[50D EMA]])/Table2[[#This Row],[50D EMA]]</f>
        <v>0.16430368999194375</v>
      </c>
      <c r="U130" s="1">
        <f>(Table2[[#This Row],[Close Price]]-Table2[[#This Row],[200D EMA]])/Table2[[#This Row],[200D EMA]]</f>
        <v>0.44687262031891178</v>
      </c>
      <c r="V130">
        <v>0.95361147230530297</v>
      </c>
      <c r="W130">
        <v>838</v>
      </c>
      <c r="X130">
        <v>866</v>
      </c>
      <c r="Y130">
        <v>838</v>
      </c>
      <c r="Z130">
        <v>878</v>
      </c>
      <c r="AA130">
        <v>630</v>
      </c>
      <c r="AB130">
        <v>915</v>
      </c>
      <c r="AC130" s="1">
        <f>(Table2[[#This Row],[Close Price]]/Table2[[#This Row],[Day Low]])-1</f>
        <v>1.1336515513126422E-2</v>
      </c>
      <c r="AD130" s="1">
        <f>(Table2[[#This Row],[Day High]]/Table2[[#This Row],[Close Price]])-1</f>
        <v>2.1828908554572202E-2</v>
      </c>
      <c r="AE130" s="1">
        <f>(Table2[[#This Row],[Close Price]]/Table2[[#This Row],[Current Week Low]])-1</f>
        <v>1.1336515513126422E-2</v>
      </c>
      <c r="AF130" s="1">
        <f>(Table2[[#This Row],[Current Week High]]/Table2[[#This Row],[Close Price]])-1</f>
        <v>3.5988200589970543E-2</v>
      </c>
      <c r="AG130" s="1">
        <f>(Table2[[#This Row],[Close Price]]/Table2[[#This Row],[Current Month Low]])-1</f>
        <v>0.34523809523809534</v>
      </c>
      <c r="AH130" s="1">
        <f>(Table2[[#This Row],[Current Month High]]/Table2[[#This Row],[Close Price]])-1</f>
        <v>7.9646017699114946E-2</v>
      </c>
      <c r="AI130">
        <v>7.9646017699114902</v>
      </c>
      <c r="AJ130">
        <v>186.55959425190099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0.25</v>
      </c>
      <c r="AM130" t="s">
        <v>2950</v>
      </c>
      <c r="AN130">
        <v>9.65</v>
      </c>
      <c r="AO130" t="s">
        <v>2950</v>
      </c>
      <c r="AP130">
        <v>0.143998622304187</v>
      </c>
      <c r="AQ130">
        <f>(Table2[[#This Row],[Sharpe Ratio]]-AVERAGE(Table2[Sharpe Ratio]))/_xlfn.STDEV.P(Table2[Sharpe Ratio])</f>
        <v>0.93873692185807089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4.2200740117966138</v>
      </c>
    </row>
    <row r="131" spans="1:44" x14ac:dyDescent="0.3">
      <c r="A131" t="s">
        <v>1678</v>
      </c>
      <c r="B131" t="s">
        <v>1679</v>
      </c>
      <c r="C131" t="s">
        <v>2922</v>
      </c>
      <c r="D131" t="s">
        <v>523</v>
      </c>
      <c r="E131">
        <v>4188.5780590349996</v>
      </c>
      <c r="F131">
        <v>389.1</v>
      </c>
      <c r="G131">
        <v>7.17867459883945</v>
      </c>
      <c r="H131">
        <f>(Table2[[#This Row],[1Y Return vs Nifty]]-AVERAGE(Table2[1Y Return vs Nifty]))/_xlfn.STDEV.P(Table2[1Y Return vs Nifty])</f>
        <v>-0.45196998612824441</v>
      </c>
      <c r="I131">
        <v>-0.338653729825797</v>
      </c>
      <c r="J131">
        <f>(Table2[[#This Row],[1M Return vs Nifty]]-AVERAGE(Table2[1M Return vs Nifty]))/_xlfn.STDEV.P(Table2[1M Return vs Nifty])</f>
        <v>-0.36484644087151563</v>
      </c>
      <c r="K131">
        <v>-5.7769417082908001</v>
      </c>
      <c r="L131">
        <f>(Table2[[#This Row],[6M Return vs Nifty]]-AVERAGE(Table2[6M Return vs Nifty]))/_xlfn.STDEV.P(Table2[6M Return vs Nifty])</f>
        <v>-0.56007575581896329</v>
      </c>
      <c r="M131">
        <v>8.2396676356990195</v>
      </c>
      <c r="N131">
        <f>(Table2[[#This Row],[1W Return vs Nifty]]-AVERAGE(Table2[1W Return vs Nifty]))/_xlfn.STDEV.P(Table2[1W Return vs Nifty])</f>
        <v>1.6490999346783932</v>
      </c>
      <c r="O131">
        <v>368.3</v>
      </c>
      <c r="P131">
        <v>367.023437133556</v>
      </c>
      <c r="Q131">
        <v>350.76764819351899</v>
      </c>
      <c r="R131">
        <v>67.322401207866804</v>
      </c>
      <c r="S131" s="1">
        <f>(Table2[[#This Row],[Close Price]]-Table2[[#This Row],[20D EMA]])/Table2[[#This Row],[20D EMA]]</f>
        <v>5.6475699158294895E-2</v>
      </c>
      <c r="T131" s="1">
        <f>(Table2[[#This Row],[Close Price]]-Table2[[#This Row],[50D EMA]])/Table2[[#This Row],[50D EMA]]</f>
        <v>6.0150280970777868E-2</v>
      </c>
      <c r="U131" s="1">
        <f>(Table2[[#This Row],[Close Price]]-Table2[[#This Row],[200D EMA]])/Table2[[#This Row],[200D EMA]]</f>
        <v>0.10928132056618009</v>
      </c>
      <c r="V131">
        <v>1.2443938605273099</v>
      </c>
      <c r="W131">
        <v>387.05</v>
      </c>
      <c r="X131">
        <v>404.9</v>
      </c>
      <c r="Y131">
        <v>378.45</v>
      </c>
      <c r="Z131">
        <v>404.9</v>
      </c>
      <c r="AA131">
        <v>303.8</v>
      </c>
      <c r="AB131">
        <v>404.9</v>
      </c>
      <c r="AC131" s="1">
        <f>(Table2[[#This Row],[Close Price]]/Table2[[#This Row],[Day Low]])-1</f>
        <v>5.2964733238600736E-3</v>
      </c>
      <c r="AD131" s="1">
        <f>(Table2[[#This Row],[Day High]]/Table2[[#This Row],[Close Price]])-1</f>
        <v>4.0606527884862409E-2</v>
      </c>
      <c r="AE131" s="1">
        <f>(Table2[[#This Row],[Close Price]]/Table2[[#This Row],[Current Week Low]])-1</f>
        <v>2.8141101862861673E-2</v>
      </c>
      <c r="AF131" s="1">
        <f>(Table2[[#This Row],[Current Week High]]/Table2[[#This Row],[Close Price]])-1</f>
        <v>4.0606527884862409E-2</v>
      </c>
      <c r="AG131" s="1">
        <f>(Table2[[#This Row],[Close Price]]/Table2[[#This Row],[Current Month Low]])-1</f>
        <v>0.28077682685977612</v>
      </c>
      <c r="AH131" s="1">
        <f>(Table2[[#This Row],[Current Month High]]/Table2[[#This Row],[Close Price]])-1</f>
        <v>4.0606527884862409E-2</v>
      </c>
      <c r="AI131">
        <v>17.9259830377794</v>
      </c>
      <c r="AJ131">
        <v>46.278195488721799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-0.03</v>
      </c>
      <c r="AM131" t="s">
        <v>2949</v>
      </c>
      <c r="AN131">
        <v>10.74</v>
      </c>
      <c r="AO131" t="s">
        <v>2950</v>
      </c>
      <c r="AP131">
        <v>0.14343856798965199</v>
      </c>
      <c r="AQ131">
        <f>(Table2[[#This Row],[Sharpe Ratio]]-AVERAGE(Table2[Sharpe Ratio]))/_xlfn.STDEV.P(Table2[Sharpe Ratio])</f>
        <v>0.9325552933799206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1.2047630452395905</v>
      </c>
    </row>
    <row r="132" spans="1:44" x14ac:dyDescent="0.3">
      <c r="A132" t="s">
        <v>473</v>
      </c>
      <c r="B132" t="s">
        <v>474</v>
      </c>
      <c r="C132" t="s">
        <v>2916</v>
      </c>
      <c r="D132" t="s">
        <v>475</v>
      </c>
      <c r="E132">
        <v>41350.458656265</v>
      </c>
      <c r="F132">
        <v>4198.7</v>
      </c>
      <c r="G132">
        <v>63.715963672016201</v>
      </c>
      <c r="H132">
        <f>(Table2[[#This Row],[1Y Return vs Nifty]]-AVERAGE(Table2[1Y Return vs Nifty]))/_xlfn.STDEV.P(Table2[1Y Return vs Nifty])</f>
        <v>0.22151595100663471</v>
      </c>
      <c r="I132">
        <v>7.51667707341376</v>
      </c>
      <c r="J132">
        <f>(Table2[[#This Row],[1M Return vs Nifty]]-AVERAGE(Table2[1M Return vs Nifty]))/_xlfn.STDEV.P(Table2[1M Return vs Nifty])</f>
        <v>0.40250910490664016</v>
      </c>
      <c r="K132">
        <v>29.942257772229599</v>
      </c>
      <c r="L132">
        <f>(Table2[[#This Row],[6M Return vs Nifty]]-AVERAGE(Table2[6M Return vs Nifty]))/_xlfn.STDEV.P(Table2[6M Return vs Nifty])</f>
        <v>0.53443063443241201</v>
      </c>
      <c r="M132">
        <v>-1.45605095589625</v>
      </c>
      <c r="N132">
        <f>(Table2[[#This Row],[1W Return vs Nifty]]-AVERAGE(Table2[1W Return vs Nifty]))/_xlfn.STDEV.P(Table2[1W Return vs Nifty])</f>
        <v>-0.27207359283125604</v>
      </c>
      <c r="O132">
        <v>4080.86</v>
      </c>
      <c r="P132">
        <v>3768.4657621681099</v>
      </c>
      <c r="Q132">
        <v>3187.8117143705399</v>
      </c>
      <c r="R132">
        <v>68.367600737118096</v>
      </c>
      <c r="S132" s="1">
        <f>(Table2[[#This Row],[Close Price]]-Table2[[#This Row],[20D EMA]])/Table2[[#This Row],[20D EMA]]</f>
        <v>2.88762662772062E-2</v>
      </c>
      <c r="T132" s="1">
        <f>(Table2[[#This Row],[Close Price]]-Table2[[#This Row],[50D EMA]])/Table2[[#This Row],[50D EMA]]</f>
        <v>0.11416694882862978</v>
      </c>
      <c r="U132" s="1">
        <f>(Table2[[#This Row],[Close Price]]-Table2[[#This Row],[200D EMA]])/Table2[[#This Row],[200D EMA]]</f>
        <v>0.31711041184534583</v>
      </c>
      <c r="V132">
        <v>0.89857648577090099</v>
      </c>
      <c r="W132">
        <v>4165.75</v>
      </c>
      <c r="X132">
        <v>4290.25</v>
      </c>
      <c r="Y132">
        <v>4165.75</v>
      </c>
      <c r="Z132">
        <v>4356.5</v>
      </c>
      <c r="AA132">
        <v>3556.45</v>
      </c>
      <c r="AB132">
        <v>4409.55</v>
      </c>
      <c r="AC132" s="1">
        <f>(Table2[[#This Row],[Close Price]]/Table2[[#This Row],[Day Low]])-1</f>
        <v>7.9097401428314118E-3</v>
      </c>
      <c r="AD132" s="1">
        <f>(Table2[[#This Row],[Day High]]/Table2[[#This Row],[Close Price]])-1</f>
        <v>2.1804368018672582E-2</v>
      </c>
      <c r="AE132" s="1">
        <f>(Table2[[#This Row],[Close Price]]/Table2[[#This Row],[Current Week Low]])-1</f>
        <v>7.9097401428314118E-3</v>
      </c>
      <c r="AF132" s="1">
        <f>(Table2[[#This Row],[Current Week High]]/Table2[[#This Row],[Close Price]])-1</f>
        <v>3.7583061423773989E-2</v>
      </c>
      <c r="AG132" s="1">
        <f>(Table2[[#This Row],[Close Price]]/Table2[[#This Row],[Current Month Low]])-1</f>
        <v>0.18058738348634162</v>
      </c>
      <c r="AH132" s="1">
        <f>(Table2[[#This Row],[Current Month High]]/Table2[[#This Row],[Close Price]])-1</f>
        <v>5.0217924595708174E-2</v>
      </c>
      <c r="AI132">
        <v>5.0217924595708103</v>
      </c>
      <c r="AJ132">
        <v>95.1975825197582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0.19</v>
      </c>
      <c r="AM132" t="s">
        <v>2950</v>
      </c>
      <c r="AN132">
        <v>4.68</v>
      </c>
      <c r="AO132" t="s">
        <v>2950</v>
      </c>
      <c r="AP132">
        <v>0.14225236811417799</v>
      </c>
      <c r="AQ132">
        <f>(Table2[[#This Row],[Sharpe Ratio]]-AVERAGE(Table2[Sharpe Ratio]))/_xlfn.STDEV.P(Table2[Sharpe Ratio])</f>
        <v>0.91946255087137241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1.8058446483858031</v>
      </c>
    </row>
    <row r="133" spans="1:44" x14ac:dyDescent="0.3">
      <c r="A133" t="s">
        <v>978</v>
      </c>
      <c r="B133" t="s">
        <v>979</v>
      </c>
      <c r="C133" t="s">
        <v>2911</v>
      </c>
      <c r="D133" t="s">
        <v>46</v>
      </c>
      <c r="E133">
        <v>12670.525201965</v>
      </c>
      <c r="F133">
        <v>1556.8</v>
      </c>
      <c r="G133">
        <v>292.19726241546903</v>
      </c>
      <c r="H133">
        <f>(Table2[[#This Row],[1Y Return vs Nifty]]-AVERAGE(Table2[1Y Return vs Nifty]))/_xlfn.STDEV.P(Table2[1Y Return vs Nifty])</f>
        <v>2.9432407475893223</v>
      </c>
      <c r="I133">
        <v>25.893771418548798</v>
      </c>
      <c r="J133">
        <f>(Table2[[#This Row],[1M Return vs Nifty]]-AVERAGE(Table2[1M Return vs Nifty]))/_xlfn.STDEV.P(Table2[1M Return vs Nifty])</f>
        <v>2.1976932434552237</v>
      </c>
      <c r="K133">
        <v>98.8570425430716</v>
      </c>
      <c r="L133">
        <f>(Table2[[#This Row],[6M Return vs Nifty]]-AVERAGE(Table2[6M Return vs Nifty]))/_xlfn.STDEV.P(Table2[6M Return vs Nifty])</f>
        <v>2.6461149221953417</v>
      </c>
      <c r="M133">
        <v>1.8795688219195199</v>
      </c>
      <c r="N133">
        <f>(Table2[[#This Row],[1W Return vs Nifty]]-AVERAGE(Table2[1W Return vs Nifty]))/_xlfn.STDEV.P(Table2[1W Return vs Nifty])</f>
        <v>0.38886807481701008</v>
      </c>
      <c r="O133">
        <v>1365.85</v>
      </c>
      <c r="P133">
        <v>1191.24060780373</v>
      </c>
      <c r="Q133">
        <v>854.92925428540798</v>
      </c>
      <c r="R133">
        <v>83.315081566976104</v>
      </c>
      <c r="S133" s="1">
        <f>(Table2[[#This Row],[Close Price]]-Table2[[#This Row],[20D EMA]])/Table2[[#This Row],[20D EMA]]</f>
        <v>0.13980305304389212</v>
      </c>
      <c r="T133" s="1">
        <f>(Table2[[#This Row],[Close Price]]-Table2[[#This Row],[50D EMA]])/Table2[[#This Row],[50D EMA]]</f>
        <v>0.30687284315319441</v>
      </c>
      <c r="U133" s="1">
        <f>(Table2[[#This Row],[Close Price]]-Table2[[#This Row],[200D EMA]])/Table2[[#This Row],[200D EMA]]</f>
        <v>0.82096938687780685</v>
      </c>
      <c r="V133">
        <v>0.316791430586152</v>
      </c>
      <c r="W133">
        <v>1537</v>
      </c>
      <c r="X133">
        <v>1582.1</v>
      </c>
      <c r="Y133">
        <v>1434.5</v>
      </c>
      <c r="Z133">
        <v>1582.1</v>
      </c>
      <c r="AA133">
        <v>1200</v>
      </c>
      <c r="AB133">
        <v>1582.1</v>
      </c>
      <c r="AC133" s="1">
        <f>(Table2[[#This Row],[Close Price]]/Table2[[#This Row],[Day Low]])-1</f>
        <v>1.2882238126219914E-2</v>
      </c>
      <c r="AD133" s="1">
        <f>(Table2[[#This Row],[Day High]]/Table2[[#This Row],[Close Price]])-1</f>
        <v>1.625128468653636E-2</v>
      </c>
      <c r="AE133" s="1">
        <f>(Table2[[#This Row],[Close Price]]/Table2[[#This Row],[Current Week Low]])-1</f>
        <v>8.5256186824677505E-2</v>
      </c>
      <c r="AF133" s="1">
        <f>(Table2[[#This Row],[Current Week High]]/Table2[[#This Row],[Close Price]])-1</f>
        <v>1.625128468653636E-2</v>
      </c>
      <c r="AG133" s="1">
        <f>(Table2[[#This Row],[Close Price]]/Table2[[#This Row],[Current Month Low]])-1</f>
        <v>0.29733333333333323</v>
      </c>
      <c r="AH133" s="1">
        <f>(Table2[[#This Row],[Current Month High]]/Table2[[#This Row],[Close Price]])-1</f>
        <v>1.625128468653636E-2</v>
      </c>
      <c r="AI133">
        <v>1.62512846865363</v>
      </c>
      <c r="AJ133">
        <v>343.532763532763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0.8</v>
      </c>
      <c r="AM133" t="s">
        <v>2950</v>
      </c>
      <c r="AN133">
        <v>24.26</v>
      </c>
      <c r="AO133" t="s">
        <v>2950</v>
      </c>
      <c r="AP133">
        <v>0.141962699117193</v>
      </c>
      <c r="AQ133">
        <f>(Table2[[#This Row],[Sharpe Ratio]]-AVERAGE(Table2[Sharpe Ratio]))/_xlfn.STDEV.P(Table2[Sharpe Ratio])</f>
        <v>0.91626531432747349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9.0921823023843711</v>
      </c>
    </row>
    <row r="134" spans="1:44" x14ac:dyDescent="0.3">
      <c r="A134" t="s">
        <v>1615</v>
      </c>
      <c r="B134" t="s">
        <v>1616</v>
      </c>
      <c r="C134" t="s">
        <v>2912</v>
      </c>
      <c r="D134" t="s">
        <v>255</v>
      </c>
      <c r="E134">
        <v>4582.1999054999997</v>
      </c>
      <c r="F134">
        <v>669.7</v>
      </c>
      <c r="G134">
        <v>92.811874721343102</v>
      </c>
      <c r="H134">
        <f>(Table2[[#This Row],[1Y Return vs Nifty]]-AVERAGE(Table2[1Y Return vs Nifty]))/_xlfn.STDEV.P(Table2[1Y Return vs Nifty])</f>
        <v>0.56811351946249267</v>
      </c>
      <c r="I134">
        <v>-6.72179930496781</v>
      </c>
      <c r="J134">
        <f>(Table2[[#This Row],[1M Return vs Nifty]]-AVERAGE(Table2[1M Return vs Nifty]))/_xlfn.STDEV.P(Table2[1M Return vs Nifty])</f>
        <v>-0.98839015650657369</v>
      </c>
      <c r="K134">
        <v>-8.2453107628691207</v>
      </c>
      <c r="L134">
        <f>(Table2[[#This Row],[6M Return vs Nifty]]-AVERAGE(Table2[6M Return vs Nifty]))/_xlfn.STDEV.P(Table2[6M Return vs Nifty])</f>
        <v>-0.63571142915503764</v>
      </c>
      <c r="M134">
        <v>-0.86171780029337297</v>
      </c>
      <c r="N134">
        <f>(Table2[[#This Row],[1W Return vs Nifty]]-AVERAGE(Table2[1W Return vs Nifty]))/_xlfn.STDEV.P(Table2[1W Return vs Nifty])</f>
        <v>-0.15430850772912608</v>
      </c>
      <c r="O134">
        <v>618.67999999999995</v>
      </c>
      <c r="P134">
        <v>614.64338749881802</v>
      </c>
      <c r="Q134">
        <v>566.05419531704604</v>
      </c>
      <c r="R134">
        <v>78.041856879514896</v>
      </c>
      <c r="S134" s="1">
        <f>(Table2[[#This Row],[Close Price]]-Table2[[#This Row],[20D EMA]])/Table2[[#This Row],[20D EMA]]</f>
        <v>8.2465895131570599E-2</v>
      </c>
      <c r="T134" s="1">
        <f>(Table2[[#This Row],[Close Price]]-Table2[[#This Row],[50D EMA]])/Table2[[#This Row],[50D EMA]]</f>
        <v>8.957488784712242E-2</v>
      </c>
      <c r="U134" s="1">
        <f>(Table2[[#This Row],[Close Price]]-Table2[[#This Row],[200D EMA]])/Table2[[#This Row],[200D EMA]]</f>
        <v>0.18310226395354628</v>
      </c>
      <c r="V134">
        <v>1.8768160816011601</v>
      </c>
      <c r="W134">
        <v>623.54999999999995</v>
      </c>
      <c r="X134">
        <v>679.8</v>
      </c>
      <c r="Y134">
        <v>615</v>
      </c>
      <c r="Z134">
        <v>679.8</v>
      </c>
      <c r="AA134">
        <v>518.4</v>
      </c>
      <c r="AB134">
        <v>679.8</v>
      </c>
      <c r="AC134" s="1">
        <f>(Table2[[#This Row],[Close Price]]/Table2[[#This Row],[Day Low]])-1</f>
        <v>7.4011707160612783E-2</v>
      </c>
      <c r="AD134" s="1">
        <f>(Table2[[#This Row],[Day High]]/Table2[[#This Row],[Close Price]])-1</f>
        <v>1.5081379722263533E-2</v>
      </c>
      <c r="AE134" s="1">
        <f>(Table2[[#This Row],[Close Price]]/Table2[[#This Row],[Current Week Low]])-1</f>
        <v>8.8943089430894462E-2</v>
      </c>
      <c r="AF134" s="1">
        <f>(Table2[[#This Row],[Current Week High]]/Table2[[#This Row],[Close Price]])-1</f>
        <v>1.5081379722263533E-2</v>
      </c>
      <c r="AG134" s="1">
        <f>(Table2[[#This Row],[Close Price]]/Table2[[#This Row],[Current Month Low]])-1</f>
        <v>0.2918595679012348</v>
      </c>
      <c r="AH134" s="1">
        <f>(Table2[[#This Row],[Current Month High]]/Table2[[#This Row],[Close Price]])-1</f>
        <v>1.5081379722263533E-2</v>
      </c>
      <c r="AI134">
        <v>9.5938479916380501</v>
      </c>
      <c r="AJ134">
        <v>124.618480630555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-0.1</v>
      </c>
      <c r="AM134" t="s">
        <v>2949</v>
      </c>
      <c r="AN134">
        <v>11.29</v>
      </c>
      <c r="AO134" t="s">
        <v>2950</v>
      </c>
      <c r="AP134">
        <v>0.141887971225448</v>
      </c>
      <c r="AQ134">
        <f>(Table2[[#This Row],[Sharpe Ratio]]-AVERAGE(Table2[Sharpe Ratio]))/_xlfn.STDEV.P(Table2[Sharpe Ratio])</f>
        <v>0.91544050135534849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-0.29485607257289637</v>
      </c>
    </row>
    <row r="135" spans="1:44" x14ac:dyDescent="0.3">
      <c r="A135" t="s">
        <v>1217</v>
      </c>
      <c r="B135" t="s">
        <v>1218</v>
      </c>
      <c r="C135" t="s">
        <v>2918</v>
      </c>
      <c r="D135" t="s">
        <v>92</v>
      </c>
      <c r="E135">
        <v>8448.3276009599995</v>
      </c>
      <c r="F135">
        <v>762.15</v>
      </c>
      <c r="G135">
        <v>-30.824889589565601</v>
      </c>
      <c r="H135">
        <f>(Table2[[#This Row],[1Y Return vs Nifty]]-AVERAGE(Table2[1Y Return vs Nifty]))/_xlfn.STDEV.P(Table2[1Y Return vs Nifty])</f>
        <v>-0.90467768509070845</v>
      </c>
      <c r="I135">
        <v>-4.7119074346069301</v>
      </c>
      <c r="J135">
        <f>(Table2[[#This Row],[1M Return vs Nifty]]-AVERAGE(Table2[1M Return vs Nifty]))/_xlfn.STDEV.P(Table2[1M Return vs Nifty])</f>
        <v>-0.79205193577883526</v>
      </c>
      <c r="K135">
        <v>-1.8880740271588501</v>
      </c>
      <c r="L135">
        <f>(Table2[[#This Row],[6M Return vs Nifty]]-AVERAGE(Table2[6M Return vs Nifty]))/_xlfn.STDEV.P(Table2[6M Return vs Nifty])</f>
        <v>-0.44091321607161521</v>
      </c>
      <c r="M135">
        <v>1.22804038528658</v>
      </c>
      <c r="N135">
        <f>(Table2[[#This Row],[1W Return vs Nifty]]-AVERAGE(Table2[1W Return vs Nifty]))/_xlfn.STDEV.P(Table2[1W Return vs Nifty])</f>
        <v>0.25976994010381954</v>
      </c>
      <c r="O135">
        <v>744.3</v>
      </c>
      <c r="P135">
        <v>740.05659392845496</v>
      </c>
      <c r="Q135">
        <v>723.94038084692204</v>
      </c>
      <c r="R135">
        <v>69.703747144817498</v>
      </c>
      <c r="S135" s="1">
        <f>(Table2[[#This Row],[Close Price]]-Table2[[#This Row],[20D EMA]])/Table2[[#This Row],[20D EMA]]</f>
        <v>2.3982265215638888E-2</v>
      </c>
      <c r="T135" s="1">
        <f>(Table2[[#This Row],[Close Price]]-Table2[[#This Row],[50D EMA]])/Table2[[#This Row],[50D EMA]]</f>
        <v>2.985367099327663E-2</v>
      </c>
      <c r="U135" s="1">
        <f>(Table2[[#This Row],[Close Price]]-Table2[[#This Row],[200D EMA]])/Table2[[#This Row],[200D EMA]]</f>
        <v>5.2780063336676064E-2</v>
      </c>
      <c r="V135">
        <v>1.08649206634134</v>
      </c>
      <c r="W135">
        <v>755.1</v>
      </c>
      <c r="X135">
        <v>768.2</v>
      </c>
      <c r="Y135">
        <v>748.6</v>
      </c>
      <c r="Z135">
        <v>770.95</v>
      </c>
      <c r="AA135">
        <v>689</v>
      </c>
      <c r="AB135">
        <v>774</v>
      </c>
      <c r="AC135" s="1">
        <f>(Table2[[#This Row],[Close Price]]/Table2[[#This Row],[Day Low]])-1</f>
        <v>9.336511720301921E-3</v>
      </c>
      <c r="AD135" s="1">
        <f>(Table2[[#This Row],[Day High]]/Table2[[#This Row],[Close Price]])-1</f>
        <v>7.9380699337401328E-3</v>
      </c>
      <c r="AE135" s="1">
        <f>(Table2[[#This Row],[Close Price]]/Table2[[#This Row],[Current Week Low]])-1</f>
        <v>1.8100454181138037E-2</v>
      </c>
      <c r="AF135" s="1">
        <f>(Table2[[#This Row],[Current Week High]]/Table2[[#This Row],[Close Price]])-1</f>
        <v>1.1546283539985547E-2</v>
      </c>
      <c r="AG135" s="1">
        <f>(Table2[[#This Row],[Close Price]]/Table2[[#This Row],[Current Month Low]])-1</f>
        <v>0.10616835994194473</v>
      </c>
      <c r="AH135" s="1">
        <f>(Table2[[#This Row],[Current Month High]]/Table2[[#This Row],[Close Price]])-1</f>
        <v>1.5548120448730662E-2</v>
      </c>
      <c r="AI135">
        <v>16.578101423604199</v>
      </c>
      <c r="AJ135">
        <v>23.725649350649299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-0.1</v>
      </c>
      <c r="AM135" t="s">
        <v>2949</v>
      </c>
      <c r="AN135">
        <v>3.91</v>
      </c>
      <c r="AO135" t="s">
        <v>2950</v>
      </c>
      <c r="AP135">
        <v>0.14169982026220301</v>
      </c>
      <c r="AQ135">
        <f>(Table2[[#This Row],[Sharpe Ratio]]-AVERAGE(Table2[Sharpe Ratio]))/_xlfn.STDEV.P(Table2[Sharpe Ratio])</f>
        <v>0.91336377536217006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-0.96450912147516932</v>
      </c>
    </row>
    <row r="136" spans="1:44" x14ac:dyDescent="0.3">
      <c r="A136" t="s">
        <v>345</v>
      </c>
      <c r="B136" t="s">
        <v>346</v>
      </c>
      <c r="C136" t="s">
        <v>2914</v>
      </c>
      <c r="D136" t="s">
        <v>98</v>
      </c>
      <c r="E136">
        <v>67315.186767039995</v>
      </c>
      <c r="F136">
        <v>1512.85</v>
      </c>
      <c r="G136">
        <v>109.036872735272</v>
      </c>
      <c r="H136">
        <f>(Table2[[#This Row],[1Y Return vs Nifty]]-AVERAGE(Table2[1Y Return vs Nifty]))/_xlfn.STDEV.P(Table2[1Y Return vs Nifty])</f>
        <v>0.76138964167413847</v>
      </c>
      <c r="I136">
        <v>0.38209945743962098</v>
      </c>
      <c r="J136">
        <f>(Table2[[#This Row],[1M Return vs Nifty]]-AVERAGE(Table2[1M Return vs Nifty]))/_xlfn.STDEV.P(Table2[1M Return vs Nifty])</f>
        <v>-0.29443897246072492</v>
      </c>
      <c r="K136">
        <v>54.672782742582903</v>
      </c>
      <c r="L136">
        <f>(Table2[[#This Row],[6M Return vs Nifty]]-AVERAGE(Table2[6M Return vs Nifty]))/_xlfn.STDEV.P(Table2[6M Return vs Nifty])</f>
        <v>1.2922224664997679</v>
      </c>
      <c r="M136">
        <v>-7.8629281456269497</v>
      </c>
      <c r="N136">
        <f>(Table2[[#This Row],[1W Return vs Nifty]]-AVERAGE(Table2[1W Return vs Nifty]))/_xlfn.STDEV.P(Table2[1W Return vs Nifty])</f>
        <v>-1.5415744281366297</v>
      </c>
      <c r="O136">
        <v>1517.13</v>
      </c>
      <c r="P136">
        <v>1452.89822621402</v>
      </c>
      <c r="Q136">
        <v>1151.86119232079</v>
      </c>
      <c r="R136">
        <v>51.353283609414802</v>
      </c>
      <c r="S136" s="1">
        <f>(Table2[[#This Row],[Close Price]]-Table2[[#This Row],[20D EMA]])/Table2[[#This Row],[20D EMA]]</f>
        <v>-2.8211161864838213E-3</v>
      </c>
      <c r="T136" s="1">
        <f>(Table2[[#This Row],[Close Price]]-Table2[[#This Row],[50D EMA]])/Table2[[#This Row],[50D EMA]]</f>
        <v>4.1263574216208479E-2</v>
      </c>
      <c r="U136" s="1">
        <f>(Table2[[#This Row],[Close Price]]-Table2[[#This Row],[200D EMA]])/Table2[[#This Row],[200D EMA]]</f>
        <v>0.31339610196596984</v>
      </c>
      <c r="V136">
        <v>0.26232363230425398</v>
      </c>
      <c r="W136">
        <v>1491.8</v>
      </c>
      <c r="X136">
        <v>1525.45</v>
      </c>
      <c r="Y136">
        <v>1473.45</v>
      </c>
      <c r="Z136">
        <v>1525.45</v>
      </c>
      <c r="AA136">
        <v>1295.0999999999999</v>
      </c>
      <c r="AB136">
        <v>1633.1</v>
      </c>
      <c r="AC136" s="1">
        <f>(Table2[[#This Row],[Close Price]]/Table2[[#This Row],[Day Low]])-1</f>
        <v>1.4110470572462841E-2</v>
      </c>
      <c r="AD136" s="1">
        <f>(Table2[[#This Row],[Day High]]/Table2[[#This Row],[Close Price]])-1</f>
        <v>8.3286512212050745E-3</v>
      </c>
      <c r="AE136" s="1">
        <f>(Table2[[#This Row],[Close Price]]/Table2[[#This Row],[Current Week Low]])-1</f>
        <v>2.6739964029997454E-2</v>
      </c>
      <c r="AF136" s="1">
        <f>(Table2[[#This Row],[Current Week High]]/Table2[[#This Row],[Close Price]])-1</f>
        <v>8.3286512212050745E-3</v>
      </c>
      <c r="AG136" s="1">
        <f>(Table2[[#This Row],[Close Price]]/Table2[[#This Row],[Current Month Low]])-1</f>
        <v>0.16813373484673</v>
      </c>
      <c r="AH136" s="1">
        <f>(Table2[[#This Row],[Current Month High]]/Table2[[#This Row],[Close Price]])-1</f>
        <v>7.9485738837293818E-2</v>
      </c>
      <c r="AI136">
        <v>7.94857388372938</v>
      </c>
      <c r="AJ136">
        <v>157.24366604318899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0.01</v>
      </c>
      <c r="AM136" t="s">
        <v>2950</v>
      </c>
      <c r="AN136">
        <v>3.48</v>
      </c>
      <c r="AO136" t="s">
        <v>2950</v>
      </c>
      <c r="AP136">
        <v>0.14161749677785301</v>
      </c>
      <c r="AQ136">
        <f>(Table2[[#This Row],[Sharpe Ratio]]-AVERAGE(Table2[Sharpe Ratio]))/_xlfn.STDEV.P(Table2[Sharpe Ratio])</f>
        <v>0.91245512564361364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1.1300538332201653</v>
      </c>
    </row>
    <row r="137" spans="1:44" x14ac:dyDescent="0.3">
      <c r="A137" t="s">
        <v>135</v>
      </c>
      <c r="B137" t="s">
        <v>136</v>
      </c>
      <c r="C137" t="s">
        <v>2921</v>
      </c>
      <c r="D137" t="s">
        <v>137</v>
      </c>
      <c r="E137">
        <v>207963.31297959</v>
      </c>
      <c r="F137">
        <v>824.65</v>
      </c>
      <c r="G137">
        <v>45.741915320958299</v>
      </c>
      <c r="H137">
        <f>(Table2[[#This Row],[1Y Return vs Nifty]]-AVERAGE(Table2[1Y Return vs Nifty]))/_xlfn.STDEV.P(Table2[1Y Return vs Nifty])</f>
        <v>7.4047158154338048E-3</v>
      </c>
      <c r="I137">
        <v>-3.79660544255613</v>
      </c>
      <c r="J137">
        <f>(Table2[[#This Row],[1M Return vs Nifty]]-AVERAGE(Table2[1M Return vs Nifty]))/_xlfn.STDEV.P(Table2[1M Return vs Nifty])</f>
        <v>-0.7026397802306158</v>
      </c>
      <c r="K137">
        <v>4.2499516101457004</v>
      </c>
      <c r="L137">
        <f>(Table2[[#This Row],[6M Return vs Nifty]]-AVERAGE(Table2[6M Return vs Nifty]))/_xlfn.STDEV.P(Table2[6M Return vs Nifty])</f>
        <v>-0.25283206136319719</v>
      </c>
      <c r="M137">
        <v>-5.2313203431947697</v>
      </c>
      <c r="N137">
        <f>(Table2[[#This Row],[1W Return vs Nifty]]-AVERAGE(Table2[1W Return vs Nifty]))/_xlfn.STDEV.P(Table2[1W Return vs Nifty])</f>
        <v>-1.0201303291708095</v>
      </c>
      <c r="O137">
        <v>848.65</v>
      </c>
      <c r="P137">
        <v>850.42477742243102</v>
      </c>
      <c r="Q137">
        <v>755.45117951654697</v>
      </c>
      <c r="R137">
        <v>39.6144261886732</v>
      </c>
      <c r="S137" s="1">
        <f>(Table2[[#This Row],[Close Price]]-Table2[[#This Row],[20D EMA]])/Table2[[#This Row],[20D EMA]]</f>
        <v>-2.8280209744888943E-2</v>
      </c>
      <c r="T137" s="1">
        <f>(Table2[[#This Row],[Close Price]]-Table2[[#This Row],[50D EMA]])/Table2[[#This Row],[50D EMA]]</f>
        <v>-3.0308121431447843E-2</v>
      </c>
      <c r="U137" s="1">
        <f>(Table2[[#This Row],[Close Price]]-Table2[[#This Row],[200D EMA]])/Table2[[#This Row],[200D EMA]]</f>
        <v>9.1599328136249616E-2</v>
      </c>
      <c r="V137">
        <v>0.81404325771388097</v>
      </c>
      <c r="W137">
        <v>814.3</v>
      </c>
      <c r="X137">
        <v>843.5</v>
      </c>
      <c r="Y137">
        <v>814.3</v>
      </c>
      <c r="Z137">
        <v>849.5</v>
      </c>
      <c r="AA137">
        <v>687.05</v>
      </c>
      <c r="AB137">
        <v>887.9</v>
      </c>
      <c r="AC137" s="1">
        <f>(Table2[[#This Row],[Close Price]]/Table2[[#This Row],[Day Low]])-1</f>
        <v>1.2710303328011818E-2</v>
      </c>
      <c r="AD137" s="1">
        <f>(Table2[[#This Row],[Day High]]/Table2[[#This Row],[Close Price]])-1</f>
        <v>2.2858182259140269E-2</v>
      </c>
      <c r="AE137" s="1">
        <f>(Table2[[#This Row],[Close Price]]/Table2[[#This Row],[Current Week Low]])-1</f>
        <v>1.2710303328011818E-2</v>
      </c>
      <c r="AF137" s="1">
        <f>(Table2[[#This Row],[Current Week High]]/Table2[[#This Row],[Close Price]])-1</f>
        <v>3.0133996240829575E-2</v>
      </c>
      <c r="AG137" s="1">
        <f>(Table2[[#This Row],[Close Price]]/Table2[[#This Row],[Current Month Low]])-1</f>
        <v>0.20027654464740552</v>
      </c>
      <c r="AH137" s="1">
        <f>(Table2[[#This Row],[Current Month High]]/Table2[[#This Row],[Close Price]])-1</f>
        <v>7.6699205723640418E-2</v>
      </c>
      <c r="AI137">
        <v>17.334626811374498</v>
      </c>
      <c r="AJ137">
        <v>78.090918907245396</v>
      </c>
      <c r="AK137" t="str">
        <f>IF(AND(Table2[[#This Row],[20D EMA]]&gt;Table2[[#This Row],[50D EMA]],Table2[[#This Row],[50D EMA]]&gt;Table2[[#This Row],[200D EMA]]),"Uptrend","Downtrend/NoTrend")</f>
        <v>Downtrend/NoTrend</v>
      </c>
      <c r="AL137">
        <v>-0.24</v>
      </c>
      <c r="AM137" t="s">
        <v>2949</v>
      </c>
      <c r="AN137">
        <v>-0.54</v>
      </c>
      <c r="AO137" t="s">
        <v>2949</v>
      </c>
      <c r="AP137">
        <v>0.140708651166978</v>
      </c>
      <c r="AQ137">
        <f>(Table2[[#This Row],[Sharpe Ratio]]-AVERAGE(Table2[Sharpe Ratio]))/_xlfn.STDEV.P(Table2[Sharpe Ratio])</f>
        <v>0.90242369518299603</v>
      </c>
      <c r="AR1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38" spans="1:44" x14ac:dyDescent="0.3">
      <c r="A138" t="s">
        <v>1014</v>
      </c>
      <c r="B138" t="s">
        <v>1015</v>
      </c>
      <c r="C138" t="s">
        <v>2918</v>
      </c>
      <c r="D138" t="s">
        <v>296</v>
      </c>
      <c r="E138">
        <v>11512.541293819901</v>
      </c>
      <c r="F138">
        <v>150.74</v>
      </c>
      <c r="G138">
        <v>35.261537160173603</v>
      </c>
      <c r="H138">
        <f>(Table2[[#This Row],[1Y Return vs Nifty]]-AVERAGE(Table2[1Y Return vs Nifty]))/_xlfn.STDEV.P(Table2[1Y Return vs Nifty])</f>
        <v>-0.11744009763163939</v>
      </c>
      <c r="I138">
        <v>-2.2703984202657699</v>
      </c>
      <c r="J138">
        <f>(Table2[[#This Row],[1M Return vs Nifty]]-AVERAGE(Table2[1M Return vs Nifty]))/_xlfn.STDEV.P(Table2[1M Return vs Nifty])</f>
        <v>-0.55355077915670936</v>
      </c>
      <c r="K138">
        <v>14.0374499555271</v>
      </c>
      <c r="L138">
        <f>(Table2[[#This Row],[6M Return vs Nifty]]-AVERAGE(Table2[6M Return vs Nifty]))/_xlfn.STDEV.P(Table2[6M Return vs Nifty])</f>
        <v>4.7076101176581883E-2</v>
      </c>
      <c r="M138">
        <v>-2.66694354476983</v>
      </c>
      <c r="N138">
        <f>(Table2[[#This Row],[1W Return vs Nifty]]-AVERAGE(Table2[1W Return vs Nifty]))/_xlfn.STDEV.P(Table2[1W Return vs Nifty])</f>
        <v>-0.51200782405142875</v>
      </c>
      <c r="O138">
        <v>145.02000000000001</v>
      </c>
      <c r="P138">
        <v>143.05865315182101</v>
      </c>
      <c r="Q138">
        <v>129.38625008068101</v>
      </c>
      <c r="R138">
        <v>46.791504316318097</v>
      </c>
      <c r="S138" s="1">
        <f>(Table2[[#This Row],[Close Price]]-Table2[[#This Row],[20D EMA]])/Table2[[#This Row],[20D EMA]]</f>
        <v>3.9442835470969509E-2</v>
      </c>
      <c r="T138" s="1">
        <f>(Table2[[#This Row],[Close Price]]-Table2[[#This Row],[50D EMA]])/Table2[[#This Row],[50D EMA]]</f>
        <v>5.3693689119435326E-2</v>
      </c>
      <c r="U138" s="1">
        <f>(Table2[[#This Row],[Close Price]]-Table2[[#This Row],[200D EMA]])/Table2[[#This Row],[200D EMA]]</f>
        <v>0.16503878817110398</v>
      </c>
      <c r="V138">
        <v>1.0818141316472401</v>
      </c>
      <c r="W138">
        <v>147.5</v>
      </c>
      <c r="X138">
        <v>154.19999999999999</v>
      </c>
      <c r="Y138">
        <v>145.74</v>
      </c>
      <c r="Z138">
        <v>154.19999999999999</v>
      </c>
      <c r="AA138">
        <v>125.05</v>
      </c>
      <c r="AB138">
        <v>154.19999999999999</v>
      </c>
      <c r="AC138" s="1">
        <f>(Table2[[#This Row],[Close Price]]/Table2[[#This Row],[Day Low]])-1</f>
        <v>2.1966101694915308E-2</v>
      </c>
      <c r="AD138" s="1">
        <f>(Table2[[#This Row],[Day High]]/Table2[[#This Row],[Close Price]])-1</f>
        <v>2.2953429746583431E-2</v>
      </c>
      <c r="AE138" s="1">
        <f>(Table2[[#This Row],[Close Price]]/Table2[[#This Row],[Current Week Low]])-1</f>
        <v>3.4307671195279221E-2</v>
      </c>
      <c r="AF138" s="1">
        <f>(Table2[[#This Row],[Current Week High]]/Table2[[#This Row],[Close Price]])-1</f>
        <v>2.2953429746583431E-2</v>
      </c>
      <c r="AG138" s="1">
        <f>(Table2[[#This Row],[Close Price]]/Table2[[#This Row],[Current Month Low]])-1</f>
        <v>0.20543782487005213</v>
      </c>
      <c r="AH138" s="1">
        <f>(Table2[[#This Row],[Current Month High]]/Table2[[#This Row],[Close Price]])-1</f>
        <v>2.2953429746583431E-2</v>
      </c>
      <c r="AI138">
        <v>4.8162398832426598</v>
      </c>
      <c r="AJ138">
        <v>67.675194660734107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-0.02</v>
      </c>
      <c r="AM138" t="s">
        <v>2949</v>
      </c>
      <c r="AN138">
        <v>7.94</v>
      </c>
      <c r="AO138" t="s">
        <v>2950</v>
      </c>
      <c r="AP138">
        <v>0.138701569300893</v>
      </c>
      <c r="AQ138">
        <f>(Table2[[#This Row],[Sharpe Ratio]]-AVERAGE(Table2[Sharpe Ratio]))/_xlfn.STDEV.P(Table2[Sharpe Ratio])</f>
        <v>0.88027042522440102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-0.25565217443879462</v>
      </c>
    </row>
    <row r="139" spans="1:44" x14ac:dyDescent="0.3">
      <c r="A139" t="s">
        <v>379</v>
      </c>
      <c r="B139" t="s">
        <v>380</v>
      </c>
      <c r="C139" t="s">
        <v>2916</v>
      </c>
      <c r="D139" t="s">
        <v>238</v>
      </c>
      <c r="E139">
        <v>57927.607941280003</v>
      </c>
      <c r="F139">
        <v>5115.6499999999996</v>
      </c>
      <c r="G139">
        <v>103.941528583231</v>
      </c>
      <c r="H139">
        <f>(Table2[[#This Row],[1Y Return vs Nifty]]-AVERAGE(Table2[1Y Return vs Nifty]))/_xlfn.STDEV.P(Table2[1Y Return vs Nifty])</f>
        <v>0.70069266296296528</v>
      </c>
      <c r="I139">
        <v>-4.0241841166413801</v>
      </c>
      <c r="J139">
        <f>(Table2[[#This Row],[1M Return vs Nifty]]-AVERAGE(Table2[1M Return vs Nifty]))/_xlfn.STDEV.P(Table2[1M Return vs Nifty])</f>
        <v>-0.72487102192296282</v>
      </c>
      <c r="K139">
        <v>55.839044849292002</v>
      </c>
      <c r="L139">
        <f>(Table2[[#This Row],[6M Return vs Nifty]]-AVERAGE(Table2[6M Return vs Nifty]))/_xlfn.STDEV.P(Table2[6M Return vs Nifty])</f>
        <v>1.3279590268668968</v>
      </c>
      <c r="M139">
        <v>-4.5125439074204996</v>
      </c>
      <c r="N139">
        <f>(Table2[[#This Row],[1W Return vs Nifty]]-AVERAGE(Table2[1W Return vs Nifty]))/_xlfn.STDEV.P(Table2[1W Return vs Nifty])</f>
        <v>-0.87770723308339882</v>
      </c>
      <c r="O139">
        <v>5171.78</v>
      </c>
      <c r="P139">
        <v>4911.2439533043198</v>
      </c>
      <c r="Q139">
        <v>3856.5423597588201</v>
      </c>
      <c r="R139">
        <v>71.396723246556107</v>
      </c>
      <c r="S139" s="1">
        <f>(Table2[[#This Row],[Close Price]]-Table2[[#This Row],[20D EMA]])/Table2[[#This Row],[20D EMA]]</f>
        <v>-1.0853129870180115E-2</v>
      </c>
      <c r="T139" s="1">
        <f>(Table2[[#This Row],[Close Price]]-Table2[[#This Row],[50D EMA]])/Table2[[#This Row],[50D EMA]]</f>
        <v>4.1620014936980275E-2</v>
      </c>
      <c r="U139" s="1">
        <f>(Table2[[#This Row],[Close Price]]-Table2[[#This Row],[200D EMA]])/Table2[[#This Row],[200D EMA]]</f>
        <v>0.32648614297080386</v>
      </c>
      <c r="V139">
        <v>0.39265773122554598</v>
      </c>
      <c r="W139">
        <v>5091</v>
      </c>
      <c r="X139">
        <v>5265.4</v>
      </c>
      <c r="Y139">
        <v>5018.45</v>
      </c>
      <c r="Z139">
        <v>5265.4</v>
      </c>
      <c r="AA139">
        <v>4930.8</v>
      </c>
      <c r="AB139">
        <v>5699.95</v>
      </c>
      <c r="AC139" s="1">
        <f>(Table2[[#This Row],[Close Price]]/Table2[[#This Row],[Day Low]])-1</f>
        <v>4.841877823610119E-3</v>
      </c>
      <c r="AD139" s="1">
        <f>(Table2[[#This Row],[Day High]]/Table2[[#This Row],[Close Price]])-1</f>
        <v>2.9272917420073652E-2</v>
      </c>
      <c r="AE139" s="1">
        <f>(Table2[[#This Row],[Close Price]]/Table2[[#This Row],[Current Week Low]])-1</f>
        <v>1.9368530123842875E-2</v>
      </c>
      <c r="AF139" s="1">
        <f>(Table2[[#This Row],[Current Week High]]/Table2[[#This Row],[Close Price]])-1</f>
        <v>2.9272917420073652E-2</v>
      </c>
      <c r="AG139" s="1">
        <f>(Table2[[#This Row],[Close Price]]/Table2[[#This Row],[Current Month Low]])-1</f>
        <v>3.7488845623428135E-2</v>
      </c>
      <c r="AH139" s="1">
        <f>(Table2[[#This Row],[Current Month High]]/Table2[[#This Row],[Close Price]])-1</f>
        <v>0.11421813454790697</v>
      </c>
      <c r="AI139">
        <v>11.4218134547906</v>
      </c>
      <c r="AJ139">
        <v>133.39416474667499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0.1</v>
      </c>
      <c r="AM139" t="s">
        <v>2950</v>
      </c>
      <c r="AN139">
        <v>-2.78</v>
      </c>
      <c r="AO139" t="s">
        <v>2949</v>
      </c>
      <c r="AP139">
        <v>0.138546005687399</v>
      </c>
      <c r="AQ139">
        <f>(Table2[[#This Row],[Sharpe Ratio]]-AVERAGE(Table2[Sharpe Ratio]))/_xlfn.STDEV.P(Table2[Sharpe Ratio])</f>
        <v>0.87855338379041636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1.3046268186139169</v>
      </c>
    </row>
    <row r="140" spans="1:44" x14ac:dyDescent="0.3">
      <c r="A140" t="s">
        <v>547</v>
      </c>
      <c r="B140" t="s">
        <v>548</v>
      </c>
      <c r="C140" t="s">
        <v>2914</v>
      </c>
      <c r="D140" t="s">
        <v>146</v>
      </c>
      <c r="E140">
        <v>32322.499355790002</v>
      </c>
      <c r="F140">
        <v>233.84</v>
      </c>
      <c r="G140">
        <v>111.039937159296</v>
      </c>
      <c r="H140">
        <f>(Table2[[#This Row],[1Y Return vs Nifty]]-AVERAGE(Table2[1Y Return vs Nifty]))/_xlfn.STDEV.P(Table2[1Y Return vs Nifty])</f>
        <v>0.78525063223223324</v>
      </c>
      <c r="I140">
        <v>-3.3202615145193901</v>
      </c>
      <c r="J140">
        <f>(Table2[[#This Row],[1M Return vs Nifty]]-AVERAGE(Table2[1M Return vs Nifty]))/_xlfn.STDEV.P(Table2[1M Return vs Nifty])</f>
        <v>-0.65610766541172116</v>
      </c>
      <c r="K140">
        <v>-17.648683080758602</v>
      </c>
      <c r="L140">
        <f>(Table2[[#This Row],[6M Return vs Nifty]]-AVERAGE(Table2[6M Return vs Nifty]))/_xlfn.STDEV.P(Table2[6M Return vs Nifty])</f>
        <v>-0.92384921615823545</v>
      </c>
      <c r="M140">
        <v>-0.36313810843219702</v>
      </c>
      <c r="N140">
        <f>(Table2[[#This Row],[1W Return vs Nifty]]-AVERAGE(Table2[1W Return vs Nifty]))/_xlfn.STDEV.P(Table2[1W Return vs Nifty])</f>
        <v>-5.5516644464042413E-2</v>
      </c>
      <c r="O140">
        <v>230.7</v>
      </c>
      <c r="P140">
        <v>229.52194683432799</v>
      </c>
      <c r="Q140">
        <v>202.49608168027001</v>
      </c>
      <c r="R140">
        <v>48.460892203796398</v>
      </c>
      <c r="S140" s="1">
        <f>(Table2[[#This Row],[Close Price]]-Table2[[#This Row],[20D EMA]])/Table2[[#This Row],[20D EMA]]</f>
        <v>1.3610749891634221E-2</v>
      </c>
      <c r="T140" s="1">
        <f>(Table2[[#This Row],[Close Price]]-Table2[[#This Row],[50D EMA]])/Table2[[#This Row],[50D EMA]]</f>
        <v>1.8813247383217956E-2</v>
      </c>
      <c r="U140" s="1">
        <f>(Table2[[#This Row],[Close Price]]-Table2[[#This Row],[200D EMA]])/Table2[[#This Row],[200D EMA]]</f>
        <v>0.15478777692706316</v>
      </c>
      <c r="V140">
        <v>0.64016430881132702</v>
      </c>
      <c r="W140">
        <v>231.61</v>
      </c>
      <c r="X140">
        <v>235.95</v>
      </c>
      <c r="Y140">
        <v>229.8</v>
      </c>
      <c r="Z140">
        <v>237.97</v>
      </c>
      <c r="AA140">
        <v>193</v>
      </c>
      <c r="AB140">
        <v>248.7</v>
      </c>
      <c r="AC140" s="1">
        <f>(Table2[[#This Row],[Close Price]]/Table2[[#This Row],[Day Low]])-1</f>
        <v>9.628254393160951E-3</v>
      </c>
      <c r="AD140" s="1">
        <f>(Table2[[#This Row],[Day High]]/Table2[[#This Row],[Close Price]])-1</f>
        <v>9.0232637700990992E-3</v>
      </c>
      <c r="AE140" s="1">
        <f>(Table2[[#This Row],[Close Price]]/Table2[[#This Row],[Current Week Low]])-1</f>
        <v>1.7580504786770978E-2</v>
      </c>
      <c r="AF140" s="1">
        <f>(Table2[[#This Row],[Current Week High]]/Table2[[#This Row],[Close Price]])-1</f>
        <v>1.7661648990762835E-2</v>
      </c>
      <c r="AG140" s="1">
        <f>(Table2[[#This Row],[Close Price]]/Table2[[#This Row],[Current Month Low]])-1</f>
        <v>0.21160621761658027</v>
      </c>
      <c r="AH140" s="1">
        <f>(Table2[[#This Row],[Current Month High]]/Table2[[#This Row],[Close Price]])-1</f>
        <v>6.3547724940129946E-2</v>
      </c>
      <c r="AI140">
        <v>25.620082107423801</v>
      </c>
      <c r="AJ140">
        <v>142.32124352331601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</v>
      </c>
      <c r="AM140" t="s">
        <v>2951</v>
      </c>
      <c r="AN140">
        <v>8.0299999999999994</v>
      </c>
      <c r="AO140" t="s">
        <v>2950</v>
      </c>
      <c r="AP140">
        <v>0.13819705662259901</v>
      </c>
      <c r="AQ140">
        <f>(Table2[[#This Row],[Sharpe Ratio]]-AVERAGE(Table2[Sharpe Ratio]))/_xlfn.STDEV.P(Table2[Sharpe Ratio])</f>
        <v>0.87470184043040777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2.447894662864198E-2</v>
      </c>
    </row>
    <row r="141" spans="1:44" x14ac:dyDescent="0.3">
      <c r="A141" t="s">
        <v>928</v>
      </c>
      <c r="B141" t="s">
        <v>929</v>
      </c>
      <c r="C141" t="s">
        <v>2914</v>
      </c>
      <c r="D141" t="s">
        <v>89</v>
      </c>
      <c r="E141">
        <v>14015.323301214999</v>
      </c>
      <c r="F141">
        <v>19.95</v>
      </c>
      <c r="G141">
        <v>202.665730362575</v>
      </c>
      <c r="H141">
        <f>(Table2[[#This Row],[1Y Return vs Nifty]]-AVERAGE(Table2[1Y Return vs Nifty]))/_xlfn.STDEV.P(Table2[1Y Return vs Nifty])</f>
        <v>1.876719363981413</v>
      </c>
      <c r="I141">
        <v>-6.9651813006156402</v>
      </c>
      <c r="J141">
        <f>(Table2[[#This Row],[1M Return vs Nifty]]-AVERAGE(Table2[1M Return vs Nifty]))/_xlfn.STDEV.P(Table2[1M Return vs Nifty])</f>
        <v>-1.0121651608674209</v>
      </c>
      <c r="K141">
        <v>31.900838592225501</v>
      </c>
      <c r="L141">
        <f>(Table2[[#This Row],[6M Return vs Nifty]]-AVERAGE(Table2[6M Return vs Nifty]))/_xlfn.STDEV.P(Table2[6M Return vs Nifty])</f>
        <v>0.59444539552688602</v>
      </c>
      <c r="M141">
        <v>0.86967773611772803</v>
      </c>
      <c r="N141">
        <f>(Table2[[#This Row],[1W Return vs Nifty]]-AVERAGE(Table2[1W Return vs Nifty]))/_xlfn.STDEV.P(Table2[1W Return vs Nifty])</f>
        <v>0.18876160499926808</v>
      </c>
      <c r="O141">
        <v>19.22</v>
      </c>
      <c r="P141">
        <v>18.817417463260998</v>
      </c>
      <c r="Q141">
        <v>15.7534692866819</v>
      </c>
      <c r="R141">
        <v>71.201120498824906</v>
      </c>
      <c r="S141" s="1">
        <f>(Table2[[#This Row],[Close Price]]-Table2[[#This Row],[20D EMA]])/Table2[[#This Row],[20D EMA]]</f>
        <v>3.798126951092614E-2</v>
      </c>
      <c r="T141" s="1">
        <f>(Table2[[#This Row],[Close Price]]-Table2[[#This Row],[50D EMA]])/Table2[[#This Row],[50D EMA]]</f>
        <v>6.0187990139999162E-2</v>
      </c>
      <c r="U141" s="1">
        <f>(Table2[[#This Row],[Close Price]]-Table2[[#This Row],[200D EMA]])/Table2[[#This Row],[200D EMA]]</f>
        <v>0.26638771669589484</v>
      </c>
      <c r="V141">
        <v>1.36690028187418</v>
      </c>
      <c r="W141">
        <v>19.82</v>
      </c>
      <c r="X141">
        <v>20.54</v>
      </c>
      <c r="Y141">
        <v>19.2</v>
      </c>
      <c r="Z141">
        <v>20.54</v>
      </c>
      <c r="AA141">
        <v>17.399999999999999</v>
      </c>
      <c r="AB141">
        <v>20.54</v>
      </c>
      <c r="AC141" s="1">
        <f>(Table2[[#This Row],[Close Price]]/Table2[[#This Row],[Day Low]])-1</f>
        <v>6.5590312815337892E-3</v>
      </c>
      <c r="AD141" s="1">
        <f>(Table2[[#This Row],[Day High]]/Table2[[#This Row],[Close Price]])-1</f>
        <v>2.9573934837092697E-2</v>
      </c>
      <c r="AE141" s="1">
        <f>(Table2[[#This Row],[Close Price]]/Table2[[#This Row],[Current Week Low]])-1</f>
        <v>3.90625E-2</v>
      </c>
      <c r="AF141" s="1">
        <f>(Table2[[#This Row],[Current Week High]]/Table2[[#This Row],[Close Price]])-1</f>
        <v>2.9573934837092697E-2</v>
      </c>
      <c r="AG141" s="1">
        <f>(Table2[[#This Row],[Close Price]]/Table2[[#This Row],[Current Month Low]])-1</f>
        <v>0.14655172413793105</v>
      </c>
      <c r="AH141" s="1">
        <f>(Table2[[#This Row],[Current Month High]]/Table2[[#This Row],[Close Price]])-1</f>
        <v>2.9573934837092697E-2</v>
      </c>
      <c r="AI141">
        <v>20.300751879699199</v>
      </c>
      <c r="AJ141">
        <v>238.135593220338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0.12</v>
      </c>
      <c r="AM141" t="s">
        <v>2950</v>
      </c>
      <c r="AN141">
        <v>13.03</v>
      </c>
      <c r="AO141" t="s">
        <v>2950</v>
      </c>
      <c r="AP141">
        <v>0.13811978060753599</v>
      </c>
      <c r="AQ141">
        <f>(Table2[[#This Row],[Sharpe Ratio]]-AVERAGE(Table2[Sharpe Ratio]))/_xlfn.STDEV.P(Table2[Sharpe Ratio])</f>
        <v>0.87384890241530089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2.521610106055447</v>
      </c>
    </row>
    <row r="142" spans="1:44" x14ac:dyDescent="0.3">
      <c r="A142" t="s">
        <v>959</v>
      </c>
      <c r="B142" t="s">
        <v>960</v>
      </c>
      <c r="C142" t="s">
        <v>2916</v>
      </c>
      <c r="D142" t="s">
        <v>238</v>
      </c>
      <c r="E142">
        <v>13003.60867713</v>
      </c>
      <c r="F142">
        <v>2118.85</v>
      </c>
      <c r="G142">
        <v>220.92220493834</v>
      </c>
      <c r="H142">
        <f>(Table2[[#This Row],[1Y Return vs Nifty]]-AVERAGE(Table2[1Y Return vs Nifty]))/_xlfn.STDEV.P(Table2[1Y Return vs Nifty])</f>
        <v>2.0941949290465161</v>
      </c>
      <c r="I142">
        <v>28.352544451892701</v>
      </c>
      <c r="J142">
        <f>(Table2[[#This Row],[1M Return vs Nifty]]-AVERAGE(Table2[1M Return vs Nifty]))/_xlfn.STDEV.P(Table2[1M Return vs Nifty])</f>
        <v>2.4378808523803781</v>
      </c>
      <c r="K142">
        <v>124.960499808571</v>
      </c>
      <c r="L142">
        <f>(Table2[[#This Row],[6M Return vs Nifty]]-AVERAGE(Table2[6M Return vs Nifty]))/_xlfn.STDEV.P(Table2[6M Return vs Nifty])</f>
        <v>3.4459760949050988</v>
      </c>
      <c r="M142">
        <v>-2.1722271359132899</v>
      </c>
      <c r="N142">
        <f>(Table2[[#This Row],[1W Return vs Nifty]]-AVERAGE(Table2[1W Return vs Nifty]))/_xlfn.STDEV.P(Table2[1W Return vs Nifty])</f>
        <v>-0.41398145712038864</v>
      </c>
      <c r="O142">
        <v>1932.41</v>
      </c>
      <c r="P142">
        <v>1674.0811189971801</v>
      </c>
      <c r="Q142">
        <v>1181.48885506231</v>
      </c>
      <c r="R142">
        <v>52.286133175877502</v>
      </c>
      <c r="S142" s="1">
        <f>(Table2[[#This Row],[Close Price]]-Table2[[#This Row],[20D EMA]])/Table2[[#This Row],[20D EMA]]</f>
        <v>9.6480560543569849E-2</v>
      </c>
      <c r="T142" s="1">
        <f>(Table2[[#This Row],[Close Price]]-Table2[[#This Row],[50D EMA]])/Table2[[#This Row],[50D EMA]]</f>
        <v>0.26567940821723651</v>
      </c>
      <c r="U142" s="1">
        <f>(Table2[[#This Row],[Close Price]]-Table2[[#This Row],[200D EMA]])/Table2[[#This Row],[200D EMA]]</f>
        <v>0.7933728201678677</v>
      </c>
      <c r="V142">
        <v>0.78038982471909002</v>
      </c>
      <c r="W142">
        <v>2093.9</v>
      </c>
      <c r="X142">
        <v>2183.65</v>
      </c>
      <c r="Y142">
        <v>2086.3000000000002</v>
      </c>
      <c r="Z142">
        <v>2247</v>
      </c>
      <c r="AA142">
        <v>1515.25</v>
      </c>
      <c r="AB142">
        <v>2247</v>
      </c>
      <c r="AC142" s="1">
        <f>(Table2[[#This Row],[Close Price]]/Table2[[#This Row],[Day Low]])-1</f>
        <v>1.1915564258082822E-2</v>
      </c>
      <c r="AD142" s="1">
        <f>(Table2[[#This Row],[Day High]]/Table2[[#This Row],[Close Price]])-1</f>
        <v>3.058262736861983E-2</v>
      </c>
      <c r="AE142" s="1">
        <f>(Table2[[#This Row],[Close Price]]/Table2[[#This Row],[Current Week Low]])-1</f>
        <v>1.5601783060921193E-2</v>
      </c>
      <c r="AF142" s="1">
        <f>(Table2[[#This Row],[Current Week High]]/Table2[[#This Row],[Close Price]])-1</f>
        <v>6.0480921254454145E-2</v>
      </c>
      <c r="AG142" s="1">
        <f>(Table2[[#This Row],[Close Price]]/Table2[[#This Row],[Current Month Low]])-1</f>
        <v>0.39835010724302911</v>
      </c>
      <c r="AH142" s="1">
        <f>(Table2[[#This Row],[Current Month High]]/Table2[[#This Row],[Close Price]])-1</f>
        <v>6.0480921254454145E-2</v>
      </c>
      <c r="AI142">
        <v>6.0480921254454101</v>
      </c>
      <c r="AJ142">
        <v>266.77341180543499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0.73</v>
      </c>
      <c r="AM142" t="s">
        <v>2950</v>
      </c>
      <c r="AN142">
        <v>24.18</v>
      </c>
      <c r="AO142" t="s">
        <v>2950</v>
      </c>
      <c r="AP142">
        <v>0.13775059792886299</v>
      </c>
      <c r="AQ142">
        <f>(Table2[[#This Row],[Sharpe Ratio]]-AVERAGE(Table2[Sharpe Ratio]))/_xlfn.STDEV.P(Table2[Sharpe Ratio])</f>
        <v>0.86977402949512772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8.433844448706731</v>
      </c>
    </row>
    <row r="143" spans="1:44" x14ac:dyDescent="0.3">
      <c r="A143" t="s">
        <v>69</v>
      </c>
      <c r="B143" t="s">
        <v>70</v>
      </c>
      <c r="C143" t="s">
        <v>2912</v>
      </c>
      <c r="D143" t="s">
        <v>52</v>
      </c>
      <c r="E143">
        <v>352184.76974257501</v>
      </c>
      <c r="F143">
        <v>955</v>
      </c>
      <c r="G143">
        <v>41.091880325062199</v>
      </c>
      <c r="H143">
        <f>(Table2[[#This Row],[1Y Return vs Nifty]]-AVERAGE(Table2[1Y Return vs Nifty]))/_xlfn.STDEV.P(Table2[1Y Return vs Nifty])</f>
        <v>-4.7987631929921233E-2</v>
      </c>
      <c r="I143">
        <v>-3.8118341803006399</v>
      </c>
      <c r="J143">
        <f>(Table2[[#This Row],[1M Return vs Nifty]]-AVERAGE(Table2[1M Return vs Nifty]))/_xlfn.STDEV.P(Table2[1M Return vs Nifty])</f>
        <v>-0.70412741412613955</v>
      </c>
      <c r="K143">
        <v>21.6119259429667</v>
      </c>
      <c r="L143">
        <f>(Table2[[#This Row],[6M Return vs Nifty]]-AVERAGE(Table2[6M Return vs Nifty]))/_xlfn.STDEV.P(Table2[6M Return vs Nifty])</f>
        <v>0.27917291442065784</v>
      </c>
      <c r="M143">
        <v>-4.7783076134488098</v>
      </c>
      <c r="N143">
        <f>(Table2[[#This Row],[1W Return vs Nifty]]-AVERAGE(Table2[1W Return vs Nifty]))/_xlfn.STDEV.P(Table2[1W Return vs Nifty])</f>
        <v>-0.93036740383516137</v>
      </c>
      <c r="O143">
        <v>966.38</v>
      </c>
      <c r="P143">
        <v>965.467503372122</v>
      </c>
      <c r="Q143">
        <v>849.12717968553704</v>
      </c>
      <c r="R143">
        <v>45.515925836211203</v>
      </c>
      <c r="S143" s="1">
        <f>(Table2[[#This Row],[Close Price]]-Table2[[#This Row],[20D EMA]])/Table2[[#This Row],[20D EMA]]</f>
        <v>-1.1775905958318669E-2</v>
      </c>
      <c r="T143" s="1">
        <f>(Table2[[#This Row],[Close Price]]-Table2[[#This Row],[50D EMA]])/Table2[[#This Row],[50D EMA]]</f>
        <v>-1.0841901291925188E-2</v>
      </c>
      <c r="U143" s="1">
        <f>(Table2[[#This Row],[Close Price]]-Table2[[#This Row],[200D EMA]])/Table2[[#This Row],[200D EMA]]</f>
        <v>0.12468429093704378</v>
      </c>
      <c r="V143">
        <v>0.94567198798773799</v>
      </c>
      <c r="W143">
        <v>949.3</v>
      </c>
      <c r="X143">
        <v>962.85</v>
      </c>
      <c r="Y143">
        <v>949.3</v>
      </c>
      <c r="Z143">
        <v>963.5</v>
      </c>
      <c r="AA143">
        <v>855.4</v>
      </c>
      <c r="AB143">
        <v>1010.25</v>
      </c>
      <c r="AC143" s="1">
        <f>(Table2[[#This Row],[Close Price]]/Table2[[#This Row],[Day Low]])-1</f>
        <v>6.0044243126515795E-3</v>
      </c>
      <c r="AD143" s="1">
        <f>(Table2[[#This Row],[Day High]]/Table2[[#This Row],[Close Price]])-1</f>
        <v>8.2198952879581899E-3</v>
      </c>
      <c r="AE143" s="1">
        <f>(Table2[[#This Row],[Close Price]]/Table2[[#This Row],[Current Week Low]])-1</f>
        <v>6.0044243126515795E-3</v>
      </c>
      <c r="AF143" s="1">
        <f>(Table2[[#This Row],[Current Week High]]/Table2[[#This Row],[Close Price]])-1</f>
        <v>8.9005235602093169E-3</v>
      </c>
      <c r="AG143" s="1">
        <f>(Table2[[#This Row],[Close Price]]/Table2[[#This Row],[Current Month Low]])-1</f>
        <v>0.116436754734627</v>
      </c>
      <c r="AH143" s="1">
        <f>(Table2[[#This Row],[Current Month High]]/Table2[[#This Row],[Close Price]])-1</f>
        <v>5.7853403141361337E-2</v>
      </c>
      <c r="AI143">
        <v>11.5811518324607</v>
      </c>
      <c r="AJ143">
        <v>71.208318393689495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-0.19</v>
      </c>
      <c r="AM143" t="s">
        <v>2949</v>
      </c>
      <c r="AN143">
        <v>1.79</v>
      </c>
      <c r="AO143" t="s">
        <v>2950</v>
      </c>
      <c r="AP143">
        <v>0.137602410918612</v>
      </c>
      <c r="AQ143">
        <f>(Table2[[#This Row],[Sharpe Ratio]]-AVERAGE(Table2[Sharpe Ratio]))/_xlfn.STDEV.P(Table2[Sharpe Ratio])</f>
        <v>0.86813840770115946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-0.5351711277694049</v>
      </c>
    </row>
    <row r="144" spans="1:44" x14ac:dyDescent="0.3">
      <c r="A144" t="s">
        <v>310</v>
      </c>
      <c r="B144" t="s">
        <v>311</v>
      </c>
      <c r="C144" t="s">
        <v>2915</v>
      </c>
      <c r="D144" t="s">
        <v>283</v>
      </c>
      <c r="E144">
        <v>76722.765487519995</v>
      </c>
      <c r="F144">
        <v>893.45</v>
      </c>
      <c r="G144">
        <v>21.167211081685402</v>
      </c>
      <c r="H144">
        <f>(Table2[[#This Row],[1Y Return vs Nifty]]-AVERAGE(Table2[1Y Return vs Nifty]))/_xlfn.STDEV.P(Table2[1Y Return vs Nifty])</f>
        <v>-0.28533513757543966</v>
      </c>
      <c r="I144">
        <v>11.032410204809199</v>
      </c>
      <c r="J144">
        <f>(Table2[[#This Row],[1M Return vs Nifty]]-AVERAGE(Table2[1M Return vs Nifty]))/_xlfn.STDEV.P(Table2[1M Return vs Nifty])</f>
        <v>0.74594687772961354</v>
      </c>
      <c r="K144">
        <v>21.282469396681499</v>
      </c>
      <c r="L144">
        <f>(Table2[[#This Row],[6M Return vs Nifty]]-AVERAGE(Table2[6M Return vs Nifty]))/_xlfn.STDEV.P(Table2[6M Return vs Nifty])</f>
        <v>0.2690777191065537</v>
      </c>
      <c r="M144">
        <v>-3.8015797792344701</v>
      </c>
      <c r="N144">
        <f>(Table2[[#This Row],[1W Return vs Nifty]]-AVERAGE(Table2[1W Return vs Nifty]))/_xlfn.STDEV.P(Table2[1W Return vs Nifty])</f>
        <v>-0.73683211906513568</v>
      </c>
      <c r="O144">
        <v>865.41</v>
      </c>
      <c r="P144">
        <v>834.02808953607405</v>
      </c>
      <c r="Q144">
        <v>737.356752290033</v>
      </c>
      <c r="R144">
        <v>33.952870536466698</v>
      </c>
      <c r="S144" s="1">
        <f>(Table2[[#This Row],[Close Price]]-Table2[[#This Row],[20D EMA]])/Table2[[#This Row],[20D EMA]]</f>
        <v>3.2400827353508833E-2</v>
      </c>
      <c r="T144" s="1">
        <f>(Table2[[#This Row],[Close Price]]-Table2[[#This Row],[50D EMA]])/Table2[[#This Row],[50D EMA]]</f>
        <v>7.1246893491296287E-2</v>
      </c>
      <c r="U144" s="1">
        <f>(Table2[[#This Row],[Close Price]]-Table2[[#This Row],[200D EMA]])/Table2[[#This Row],[200D EMA]]</f>
        <v>0.21169297931453551</v>
      </c>
      <c r="V144">
        <v>1.25416956210056</v>
      </c>
      <c r="W144">
        <v>882</v>
      </c>
      <c r="X144">
        <v>904.85</v>
      </c>
      <c r="Y144">
        <v>882</v>
      </c>
      <c r="Z144">
        <v>924.3</v>
      </c>
      <c r="AA144">
        <v>747.3</v>
      </c>
      <c r="AB144">
        <v>979.9</v>
      </c>
      <c r="AC144" s="1">
        <f>(Table2[[#This Row],[Close Price]]/Table2[[#This Row],[Day Low]])-1</f>
        <v>1.2981859410430951E-2</v>
      </c>
      <c r="AD144" s="1">
        <f>(Table2[[#This Row],[Day High]]/Table2[[#This Row],[Close Price]])-1</f>
        <v>1.275952767362476E-2</v>
      </c>
      <c r="AE144" s="1">
        <f>(Table2[[#This Row],[Close Price]]/Table2[[#This Row],[Current Week Low]])-1</f>
        <v>1.2981859410430951E-2</v>
      </c>
      <c r="AF144" s="1">
        <f>(Table2[[#This Row],[Current Week High]]/Table2[[#This Row],[Close Price]])-1</f>
        <v>3.4529072695729912E-2</v>
      </c>
      <c r="AG144" s="1">
        <f>(Table2[[#This Row],[Close Price]]/Table2[[#This Row],[Current Month Low]])-1</f>
        <v>0.19557072126321429</v>
      </c>
      <c r="AH144" s="1">
        <f>(Table2[[#This Row],[Current Month High]]/Table2[[#This Row],[Close Price]])-1</f>
        <v>9.6759751524987392E-2</v>
      </c>
      <c r="AI144">
        <v>9.6759751524987401</v>
      </c>
      <c r="AJ144">
        <v>75.703048180924299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7.0000000000000007E-2</v>
      </c>
      <c r="AM144" t="s">
        <v>2950</v>
      </c>
      <c r="AN144">
        <v>7.63</v>
      </c>
      <c r="AO144" t="s">
        <v>2950</v>
      </c>
      <c r="AP144">
        <v>0.137594284784822</v>
      </c>
      <c r="AQ144">
        <f>(Table2[[#This Row],[Sharpe Ratio]]-AVERAGE(Table2[Sharpe Ratio]))/_xlfn.STDEV.P(Table2[Sharpe Ratio])</f>
        <v>0.86804871507894432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0.86090605527453601</v>
      </c>
    </row>
    <row r="145" spans="1:44" x14ac:dyDescent="0.3">
      <c r="A145" t="s">
        <v>859</v>
      </c>
      <c r="B145" t="s">
        <v>860</v>
      </c>
      <c r="C145" t="s">
        <v>2908</v>
      </c>
      <c r="D145" t="s">
        <v>119</v>
      </c>
      <c r="E145">
        <v>15668.478350744999</v>
      </c>
      <c r="F145">
        <v>61.99</v>
      </c>
      <c r="G145">
        <v>405.01666853871802</v>
      </c>
      <c r="H145">
        <f>(Table2[[#This Row],[1Y Return vs Nifty]]-AVERAGE(Table2[1Y Return vs Nifty]))/_xlfn.STDEV.P(Table2[1Y Return vs Nifty])</f>
        <v>4.2871729506628062</v>
      </c>
      <c r="I145">
        <v>-0.94426686660298298</v>
      </c>
      <c r="J145">
        <f>(Table2[[#This Row],[1M Return vs Nifty]]-AVERAGE(Table2[1M Return vs Nifty]))/_xlfn.STDEV.P(Table2[1M Return vs Nifty])</f>
        <v>-0.42400634269390952</v>
      </c>
      <c r="K145">
        <v>109.103229776167</v>
      </c>
      <c r="L145">
        <f>(Table2[[#This Row],[6M Return vs Nifty]]-AVERAGE(Table2[6M Return vs Nifty]))/_xlfn.STDEV.P(Table2[6M Return vs Nifty])</f>
        <v>2.9600782126786811</v>
      </c>
      <c r="M145">
        <v>-6.9368825472814901</v>
      </c>
      <c r="N145">
        <f>(Table2[[#This Row],[1W Return vs Nifty]]-AVERAGE(Table2[1W Return vs Nifty]))/_xlfn.STDEV.P(Table2[1W Return vs Nifty])</f>
        <v>-1.3580816553213855</v>
      </c>
      <c r="O145">
        <v>60.65</v>
      </c>
      <c r="P145">
        <v>56.091143794923603</v>
      </c>
      <c r="Q145">
        <v>41.283574553431002</v>
      </c>
      <c r="R145">
        <v>62.971760681727602</v>
      </c>
      <c r="S145" s="1">
        <f>(Table2[[#This Row],[Close Price]]-Table2[[#This Row],[20D EMA]])/Table2[[#This Row],[20D EMA]]</f>
        <v>2.2093981863149273E-2</v>
      </c>
      <c r="T145" s="1">
        <f>(Table2[[#This Row],[Close Price]]-Table2[[#This Row],[50D EMA]])/Table2[[#This Row],[50D EMA]]</f>
        <v>0.10516555388214888</v>
      </c>
      <c r="U145" s="1">
        <f>(Table2[[#This Row],[Close Price]]-Table2[[#This Row],[200D EMA]])/Table2[[#This Row],[200D EMA]]</f>
        <v>0.50156571155847562</v>
      </c>
      <c r="V145">
        <v>1.45698786824598</v>
      </c>
      <c r="W145">
        <v>61.2</v>
      </c>
      <c r="X145">
        <v>63.61</v>
      </c>
      <c r="Y145">
        <v>60.27</v>
      </c>
      <c r="Z145">
        <v>63.61</v>
      </c>
      <c r="AA145">
        <v>49.4</v>
      </c>
      <c r="AB145">
        <v>67.349999999999994</v>
      </c>
      <c r="AC145" s="1">
        <f>(Table2[[#This Row],[Close Price]]/Table2[[#This Row],[Day Low]])-1</f>
        <v>1.2908496732026098E-2</v>
      </c>
      <c r="AD145" s="1">
        <f>(Table2[[#This Row],[Day High]]/Table2[[#This Row],[Close Price]])-1</f>
        <v>2.613324729795119E-2</v>
      </c>
      <c r="AE145" s="1">
        <f>(Table2[[#This Row],[Close Price]]/Table2[[#This Row],[Current Week Low]])-1</f>
        <v>2.8538244566119086E-2</v>
      </c>
      <c r="AF145" s="1">
        <f>(Table2[[#This Row],[Current Week High]]/Table2[[#This Row],[Close Price]])-1</f>
        <v>2.613324729795119E-2</v>
      </c>
      <c r="AG145" s="1">
        <f>(Table2[[#This Row],[Close Price]]/Table2[[#This Row],[Current Month Low]])-1</f>
        <v>0.25485829959514184</v>
      </c>
      <c r="AH145" s="1">
        <f>(Table2[[#This Row],[Current Month High]]/Table2[[#This Row],[Close Price]])-1</f>
        <v>8.6465558961122735E-2</v>
      </c>
      <c r="AI145">
        <v>15.8251330859815</v>
      </c>
      <c r="AJ145">
        <v>441.39737991266298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0.22</v>
      </c>
      <c r="AM145" t="s">
        <v>2950</v>
      </c>
      <c r="AN145">
        <v>9.91</v>
      </c>
      <c r="AO145" t="s">
        <v>2950</v>
      </c>
      <c r="AP145">
        <v>0.13725695377031599</v>
      </c>
      <c r="AQ145">
        <f>(Table2[[#This Row],[Sharpe Ratio]]-AVERAGE(Table2[Sharpe Ratio]))/_xlfn.STDEV.P(Table2[Sharpe Ratio])</f>
        <v>0.8643254065502618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6.3294885718764551</v>
      </c>
    </row>
    <row r="146" spans="1:44" x14ac:dyDescent="0.3">
      <c r="A146" t="s">
        <v>521</v>
      </c>
      <c r="B146" t="s">
        <v>522</v>
      </c>
      <c r="C146" t="s">
        <v>2922</v>
      </c>
      <c r="D146" t="s">
        <v>523</v>
      </c>
      <c r="E146">
        <v>35470.015749999999</v>
      </c>
      <c r="F146">
        <v>3332.25</v>
      </c>
      <c r="G146">
        <v>-16.448355774044799</v>
      </c>
      <c r="H146">
        <f>(Table2[[#This Row],[1Y Return vs Nifty]]-AVERAGE(Table2[1Y Return vs Nifty]))/_xlfn.STDEV.P(Table2[1Y Return vs Nifty])</f>
        <v>-0.73342091795132025</v>
      </c>
      <c r="I146">
        <v>-1.2045765976512699</v>
      </c>
      <c r="J146">
        <f>(Table2[[#This Row],[1M Return vs Nifty]]-AVERAGE(Table2[1M Return vs Nifty]))/_xlfn.STDEV.P(Table2[1M Return vs Nifty])</f>
        <v>-0.44943494917061511</v>
      </c>
      <c r="K146">
        <v>-18.679640737001598</v>
      </c>
      <c r="L146">
        <f>(Table2[[#This Row],[6M Return vs Nifty]]-AVERAGE(Table2[6M Return vs Nifty]))/_xlfn.STDEV.P(Table2[6M Return vs Nifty])</f>
        <v>-0.95543978255522077</v>
      </c>
      <c r="M146">
        <v>0.94230614772709198</v>
      </c>
      <c r="N146">
        <f>(Table2[[#This Row],[1W Return vs Nifty]]-AVERAGE(Table2[1W Return vs Nifty]))/_xlfn.STDEV.P(Table2[1W Return vs Nifty])</f>
        <v>0.20315267672962314</v>
      </c>
      <c r="O146">
        <v>3226.2</v>
      </c>
      <c r="P146">
        <v>3259.3827246741898</v>
      </c>
      <c r="Q146">
        <v>3255.14557144317</v>
      </c>
      <c r="R146">
        <v>43.197625612487201</v>
      </c>
      <c r="S146" s="1">
        <f>(Table2[[#This Row],[Close Price]]-Table2[[#This Row],[20D EMA]])/Table2[[#This Row],[20D EMA]]</f>
        <v>3.2871489678259314E-2</v>
      </c>
      <c r="T146" s="1">
        <f>(Table2[[#This Row],[Close Price]]-Table2[[#This Row],[50D EMA]])/Table2[[#This Row],[50D EMA]]</f>
        <v>2.2356158046181591E-2</v>
      </c>
      <c r="U146" s="1">
        <f>(Table2[[#This Row],[Close Price]]-Table2[[#This Row],[200D EMA]])/Table2[[#This Row],[200D EMA]]</f>
        <v>2.3686937147528481E-2</v>
      </c>
      <c r="V146">
        <v>2.5471898308183598</v>
      </c>
      <c r="W146">
        <v>3288.05</v>
      </c>
      <c r="X146">
        <v>3369.9</v>
      </c>
      <c r="Y146">
        <v>3281</v>
      </c>
      <c r="Z146">
        <v>3375</v>
      </c>
      <c r="AA146">
        <v>2476</v>
      </c>
      <c r="AB146">
        <v>3499.95</v>
      </c>
      <c r="AC146" s="1">
        <f>(Table2[[#This Row],[Close Price]]/Table2[[#This Row],[Day Low]])-1</f>
        <v>1.3442617965055303E-2</v>
      </c>
      <c r="AD146" s="1">
        <f>(Table2[[#This Row],[Day High]]/Table2[[#This Row],[Close Price]])-1</f>
        <v>1.1298672068422277E-2</v>
      </c>
      <c r="AE146" s="1">
        <f>(Table2[[#This Row],[Close Price]]/Table2[[#This Row],[Current Week Low]])-1</f>
        <v>1.5620237732398623E-2</v>
      </c>
      <c r="AF146" s="1">
        <f>(Table2[[#This Row],[Current Week High]]/Table2[[#This Row],[Close Price]])-1</f>
        <v>1.282916948008106E-2</v>
      </c>
      <c r="AG146" s="1">
        <f>(Table2[[#This Row],[Close Price]]/Table2[[#This Row],[Current Month Low]])-1</f>
        <v>0.34581987075928922</v>
      </c>
      <c r="AH146" s="1">
        <f>(Table2[[#This Row],[Current Month High]]/Table2[[#This Row],[Close Price]])-1</f>
        <v>5.0326356065721223E-2</v>
      </c>
      <c r="AI146">
        <v>17.638232425538298</v>
      </c>
      <c r="AJ146">
        <v>34.5819870759289</v>
      </c>
      <c r="AK146" t="str">
        <f>IF(AND(Table2[[#This Row],[20D EMA]]&gt;Table2[[#This Row],[50D EMA]],Table2[[#This Row],[50D EMA]]&gt;Table2[[#This Row],[200D EMA]]),"Uptrend","Downtrend/NoTrend")</f>
        <v>Downtrend/NoTrend</v>
      </c>
      <c r="AL146">
        <v>0</v>
      </c>
      <c r="AM146" t="s">
        <v>2951</v>
      </c>
      <c r="AN146">
        <v>14.63</v>
      </c>
      <c r="AO146" t="s">
        <v>2950</v>
      </c>
      <c r="AP146">
        <v>0.13687249416623201</v>
      </c>
      <c r="AQ146">
        <f>(Table2[[#This Row],[Sharpe Ratio]]-AVERAGE(Table2[Sharpe Ratio]))/_xlfn.STDEV.P(Table2[Sharpe Ratio])</f>
        <v>0.86008191377532073</v>
      </c>
      <c r="AR1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47" spans="1:44" x14ac:dyDescent="0.3">
      <c r="A147" t="s">
        <v>1401</v>
      </c>
      <c r="B147" t="s">
        <v>1402</v>
      </c>
      <c r="C147" t="s">
        <v>2926</v>
      </c>
      <c r="D147" t="s">
        <v>1403</v>
      </c>
      <c r="E147">
        <v>6497.4889347500002</v>
      </c>
      <c r="F147">
        <v>501.35</v>
      </c>
      <c r="G147">
        <v>-0.88117527483919</v>
      </c>
      <c r="H147">
        <f>(Table2[[#This Row],[1Y Return vs Nifty]]-AVERAGE(Table2[1Y Return vs Nifty]))/_xlfn.STDEV.P(Table2[1Y Return vs Nifty])</f>
        <v>-0.54798087795425909</v>
      </c>
      <c r="I147">
        <v>-7.0555843403535503</v>
      </c>
      <c r="J147">
        <f>(Table2[[#This Row],[1M Return vs Nifty]]-AVERAGE(Table2[1M Return vs Nifty]))/_xlfn.STDEV.P(Table2[1M Return vs Nifty])</f>
        <v>-1.0209962687654459</v>
      </c>
      <c r="K147">
        <v>-24.1605557886277</v>
      </c>
      <c r="L147">
        <f>(Table2[[#This Row],[6M Return vs Nifty]]-AVERAGE(Table2[6M Return vs Nifty]))/_xlfn.STDEV.P(Table2[6M Return vs Nifty])</f>
        <v>-1.1233857789849906</v>
      </c>
      <c r="M147">
        <v>-5.0609954035639504</v>
      </c>
      <c r="N147">
        <f>(Table2[[#This Row],[1W Return vs Nifty]]-AVERAGE(Table2[1W Return vs Nifty]))/_xlfn.STDEV.P(Table2[1W Return vs Nifty])</f>
        <v>-0.98638102405204675</v>
      </c>
      <c r="O147">
        <v>516.54</v>
      </c>
      <c r="P147">
        <v>520.52935011352099</v>
      </c>
      <c r="Q147">
        <v>508.01688708495197</v>
      </c>
      <c r="R147">
        <v>48.695451910560003</v>
      </c>
      <c r="S147" s="1">
        <f>(Table2[[#This Row],[Close Price]]-Table2[[#This Row],[20D EMA]])/Table2[[#This Row],[20D EMA]]</f>
        <v>-2.9407209509428007E-2</v>
      </c>
      <c r="T147" s="1">
        <f>(Table2[[#This Row],[Close Price]]-Table2[[#This Row],[50D EMA]])/Table2[[#This Row],[50D EMA]]</f>
        <v>-3.684585722080453E-2</v>
      </c>
      <c r="U147" s="1">
        <f>(Table2[[#This Row],[Close Price]]-Table2[[#This Row],[200D EMA]])/Table2[[#This Row],[200D EMA]]</f>
        <v>-1.3123357223826099E-2</v>
      </c>
      <c r="V147">
        <v>0.93409860410104895</v>
      </c>
      <c r="W147">
        <v>499.15</v>
      </c>
      <c r="X147">
        <v>515.5</v>
      </c>
      <c r="Y147">
        <v>499.15</v>
      </c>
      <c r="Z147">
        <v>515.5</v>
      </c>
      <c r="AA147">
        <v>406.95</v>
      </c>
      <c r="AB147">
        <v>543.25</v>
      </c>
      <c r="AC147" s="1">
        <f>(Table2[[#This Row],[Close Price]]/Table2[[#This Row],[Day Low]])-1</f>
        <v>4.4074927376540618E-3</v>
      </c>
      <c r="AD147" s="1">
        <f>(Table2[[#This Row],[Day High]]/Table2[[#This Row],[Close Price]])-1</f>
        <v>2.8223795751471048E-2</v>
      </c>
      <c r="AE147" s="1">
        <f>(Table2[[#This Row],[Close Price]]/Table2[[#This Row],[Current Week Low]])-1</f>
        <v>4.4074927376540618E-3</v>
      </c>
      <c r="AF147" s="1">
        <f>(Table2[[#This Row],[Current Week High]]/Table2[[#This Row],[Close Price]])-1</f>
        <v>2.8223795751471048E-2</v>
      </c>
      <c r="AG147" s="1">
        <f>(Table2[[#This Row],[Close Price]]/Table2[[#This Row],[Current Month Low]])-1</f>
        <v>0.23196952942621962</v>
      </c>
      <c r="AH147" s="1">
        <f>(Table2[[#This Row],[Current Month High]]/Table2[[#This Row],[Close Price]])-1</f>
        <v>8.357434925700602E-2</v>
      </c>
      <c r="AI147">
        <v>37.020045876134397</v>
      </c>
      <c r="AJ147">
        <v>27.391691017659699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-0.1</v>
      </c>
      <c r="AM147" t="s">
        <v>2949</v>
      </c>
      <c r="AN147">
        <v>0.74</v>
      </c>
      <c r="AO147" t="s">
        <v>2950</v>
      </c>
      <c r="AP147">
        <v>0.13505200468818801</v>
      </c>
      <c r="AQ147">
        <f>(Table2[[#This Row],[Sharpe Ratio]]-AVERAGE(Table2[Sharpe Ratio]))/_xlfn.STDEV.P(Table2[Sharpe Ratio])</f>
        <v>0.83998816695543765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48" spans="1:44" x14ac:dyDescent="0.3">
      <c r="A148" t="s">
        <v>1023</v>
      </c>
      <c r="B148" t="s">
        <v>1024</v>
      </c>
      <c r="C148" t="s">
        <v>2918</v>
      </c>
      <c r="D148" t="s">
        <v>927</v>
      </c>
      <c r="E148">
        <v>11274.947286660001</v>
      </c>
      <c r="F148">
        <v>86.2</v>
      </c>
      <c r="G148">
        <v>71.760261709386896</v>
      </c>
      <c r="H148">
        <f>(Table2[[#This Row],[1Y Return vs Nifty]]-AVERAGE(Table2[1Y Return vs Nifty]))/_xlfn.STDEV.P(Table2[1Y Return vs Nifty])</f>
        <v>0.31734158557639031</v>
      </c>
      <c r="I148">
        <v>-1.3107996462339899</v>
      </c>
      <c r="J148">
        <f>(Table2[[#This Row],[1M Return vs Nifty]]-AVERAGE(Table2[1M Return vs Nifty]))/_xlfn.STDEV.P(Table2[1M Return vs Nifty])</f>
        <v>-0.45981144985035705</v>
      </c>
      <c r="K148">
        <v>0.62048123781890896</v>
      </c>
      <c r="L148">
        <f>(Table2[[#This Row],[6M Return vs Nifty]]-AVERAGE(Table2[6M Return vs Nifty]))/_xlfn.STDEV.P(Table2[6M Return vs Nifty])</f>
        <v>-0.36404615836181881</v>
      </c>
      <c r="M148">
        <v>9.9643702445895705</v>
      </c>
      <c r="N148">
        <f>(Table2[[#This Row],[1W Return vs Nifty]]-AVERAGE(Table2[1W Return vs Nifty]))/_xlfn.STDEV.P(Table2[1W Return vs Nifty])</f>
        <v>1.9908438666753079</v>
      </c>
      <c r="O148">
        <v>78.39</v>
      </c>
      <c r="P148">
        <v>76.440223876535399</v>
      </c>
      <c r="Q148">
        <v>70.738611009966903</v>
      </c>
      <c r="R148">
        <v>83.902361335140597</v>
      </c>
      <c r="S148" s="1">
        <f>(Table2[[#This Row],[Close Price]]-Table2[[#This Row],[20D EMA]])/Table2[[#This Row],[20D EMA]]</f>
        <v>9.9630054853935474E-2</v>
      </c>
      <c r="T148" s="1">
        <f>(Table2[[#This Row],[Close Price]]-Table2[[#This Row],[50D EMA]])/Table2[[#This Row],[50D EMA]]</f>
        <v>0.12767853923646777</v>
      </c>
      <c r="U148" s="1">
        <f>(Table2[[#This Row],[Close Price]]-Table2[[#This Row],[200D EMA]])/Table2[[#This Row],[200D EMA]]</f>
        <v>0.21857071787647381</v>
      </c>
      <c r="V148">
        <v>1.95758466201968</v>
      </c>
      <c r="W148">
        <v>85.12</v>
      </c>
      <c r="X148">
        <v>87.5</v>
      </c>
      <c r="Y148">
        <v>80.52</v>
      </c>
      <c r="Z148">
        <v>90</v>
      </c>
      <c r="AA148">
        <v>59.2</v>
      </c>
      <c r="AB148">
        <v>90</v>
      </c>
      <c r="AC148" s="1">
        <f>(Table2[[#This Row],[Close Price]]/Table2[[#This Row],[Day Low]])-1</f>
        <v>1.2687969924811915E-2</v>
      </c>
      <c r="AD148" s="1">
        <f>(Table2[[#This Row],[Day High]]/Table2[[#This Row],[Close Price]])-1</f>
        <v>1.5081206496519783E-2</v>
      </c>
      <c r="AE148" s="1">
        <f>(Table2[[#This Row],[Close Price]]/Table2[[#This Row],[Current Week Low]])-1</f>
        <v>7.0541480377545929E-2</v>
      </c>
      <c r="AF148" s="1">
        <f>(Table2[[#This Row],[Current Week High]]/Table2[[#This Row],[Close Price]])-1</f>
        <v>4.4083526682134444E-2</v>
      </c>
      <c r="AG148" s="1">
        <f>(Table2[[#This Row],[Close Price]]/Table2[[#This Row],[Current Month Low]])-1</f>
        <v>0.45608108108108114</v>
      </c>
      <c r="AH148" s="1">
        <f>(Table2[[#This Row],[Current Month High]]/Table2[[#This Row],[Close Price]])-1</f>
        <v>4.4083526682134444E-2</v>
      </c>
      <c r="AI148">
        <v>10.0348027842227</v>
      </c>
      <c r="AJ148">
        <v>120.178799489144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</v>
      </c>
      <c r="AM148">
        <v>0</v>
      </c>
      <c r="AN148">
        <v>10.65</v>
      </c>
      <c r="AO148" t="s">
        <v>2950</v>
      </c>
      <c r="AP148">
        <v>0.134713113172447</v>
      </c>
      <c r="AQ148">
        <f>(Table2[[#This Row],[Sharpe Ratio]]-AVERAGE(Table2[Sharpe Ratio]))/_xlfn.STDEV.P(Table2[Sharpe Ratio])</f>
        <v>0.83624763431362148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2.3205754783531436</v>
      </c>
    </row>
    <row r="149" spans="1:44" x14ac:dyDescent="0.3">
      <c r="A149" t="s">
        <v>733</v>
      </c>
      <c r="B149" t="s">
        <v>734</v>
      </c>
      <c r="C149" t="s">
        <v>2923</v>
      </c>
      <c r="D149" t="s">
        <v>621</v>
      </c>
      <c r="E149">
        <v>19765.0239467299</v>
      </c>
      <c r="F149">
        <v>627.75</v>
      </c>
      <c r="G149">
        <v>106.62550341291799</v>
      </c>
      <c r="H149">
        <f>(Table2[[#This Row],[1Y Return vs Nifty]]-AVERAGE(Table2[1Y Return vs Nifty]))/_xlfn.STDEV.P(Table2[1Y Return vs Nifty])</f>
        <v>0.73266482386863852</v>
      </c>
      <c r="I149">
        <v>-6.3104156144034302</v>
      </c>
      <c r="J149">
        <f>(Table2[[#This Row],[1M Return vs Nifty]]-AVERAGE(Table2[1M Return vs Nifty]))/_xlfn.STDEV.P(Table2[1M Return vs Nifty])</f>
        <v>-0.94820374497224658</v>
      </c>
      <c r="K149">
        <v>13.604499334072299</v>
      </c>
      <c r="L149">
        <f>(Table2[[#This Row],[6M Return vs Nifty]]-AVERAGE(Table2[6M Return vs Nifty]))/_xlfn.STDEV.P(Table2[6M Return vs Nifty])</f>
        <v>3.3809644236414207E-2</v>
      </c>
      <c r="M149">
        <v>-3.6827406462190999</v>
      </c>
      <c r="N149">
        <f>(Table2[[#This Row],[1W Return vs Nifty]]-AVERAGE(Table2[1W Return vs Nifty]))/_xlfn.STDEV.P(Table2[1W Return vs Nifty])</f>
        <v>-0.71328455070034857</v>
      </c>
      <c r="O149">
        <v>620.42999999999995</v>
      </c>
      <c r="P149">
        <v>613.68422093913205</v>
      </c>
      <c r="Q149">
        <v>535.10032152889403</v>
      </c>
      <c r="R149">
        <v>75.741776923149899</v>
      </c>
      <c r="S149" s="1">
        <f>(Table2[[#This Row],[Close Price]]-Table2[[#This Row],[20D EMA]])/Table2[[#This Row],[20D EMA]]</f>
        <v>1.1798268942507698E-2</v>
      </c>
      <c r="T149" s="1">
        <f>(Table2[[#This Row],[Close Price]]-Table2[[#This Row],[50D EMA]])/Table2[[#This Row],[50D EMA]]</f>
        <v>2.2920222780606674E-2</v>
      </c>
      <c r="U149" s="1">
        <f>(Table2[[#This Row],[Close Price]]-Table2[[#This Row],[200D EMA]])/Table2[[#This Row],[200D EMA]]</f>
        <v>0.17314450158876074</v>
      </c>
      <c r="V149">
        <v>1.2085938041450801</v>
      </c>
      <c r="W149">
        <v>620.1</v>
      </c>
      <c r="X149">
        <v>641.9</v>
      </c>
      <c r="Y149">
        <v>620.1</v>
      </c>
      <c r="Z149">
        <v>641.9</v>
      </c>
      <c r="AA149">
        <v>539</v>
      </c>
      <c r="AB149">
        <v>670</v>
      </c>
      <c r="AC149" s="1">
        <f>(Table2[[#This Row],[Close Price]]/Table2[[#This Row],[Day Low]])-1</f>
        <v>1.2336719883889735E-2</v>
      </c>
      <c r="AD149" s="1">
        <f>(Table2[[#This Row],[Day High]]/Table2[[#This Row],[Close Price]])-1</f>
        <v>2.2540820390282823E-2</v>
      </c>
      <c r="AE149" s="1">
        <f>(Table2[[#This Row],[Close Price]]/Table2[[#This Row],[Current Week Low]])-1</f>
        <v>1.2336719883889735E-2</v>
      </c>
      <c r="AF149" s="1">
        <f>(Table2[[#This Row],[Current Week High]]/Table2[[#This Row],[Close Price]])-1</f>
        <v>2.2540820390282823E-2</v>
      </c>
      <c r="AG149" s="1">
        <f>(Table2[[#This Row],[Close Price]]/Table2[[#This Row],[Current Month Low]])-1</f>
        <v>0.16465677179962901</v>
      </c>
      <c r="AH149" s="1">
        <f>(Table2[[#This Row],[Current Month High]]/Table2[[#This Row],[Close Price]])-1</f>
        <v>6.7303863002787789E-2</v>
      </c>
      <c r="AI149">
        <v>24.6117084826762</v>
      </c>
      <c r="AJ149">
        <v>192.99883313885601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-0.15</v>
      </c>
      <c r="AM149" t="s">
        <v>2949</v>
      </c>
      <c r="AN149">
        <v>9.41</v>
      </c>
      <c r="AO149" t="s">
        <v>2950</v>
      </c>
      <c r="AP149">
        <v>0.13463720226412901</v>
      </c>
      <c r="AQ149">
        <f>(Table2[[#This Row],[Sharpe Ratio]]-AVERAGE(Table2[Sharpe Ratio]))/_xlfn.STDEV.P(Table2[Sharpe Ratio])</f>
        <v>0.83540976373485387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-5.9604063832688681E-2</v>
      </c>
    </row>
    <row r="150" spans="1:44" x14ac:dyDescent="0.3">
      <c r="A150" t="s">
        <v>192</v>
      </c>
      <c r="B150" t="s">
        <v>193</v>
      </c>
      <c r="C150" t="s">
        <v>2921</v>
      </c>
      <c r="D150" t="s">
        <v>137</v>
      </c>
      <c r="E150">
        <v>132862.03595254</v>
      </c>
      <c r="F150">
        <v>1480.3</v>
      </c>
      <c r="G150">
        <v>102.15098519151</v>
      </c>
      <c r="H150">
        <f>(Table2[[#This Row],[1Y Return vs Nifty]]-AVERAGE(Table2[1Y Return vs Nifty]))/_xlfn.STDEV.P(Table2[1Y Return vs Nifty])</f>
        <v>0.67936327462612678</v>
      </c>
      <c r="I150">
        <v>12.2644659178375</v>
      </c>
      <c r="J150">
        <f>(Table2[[#This Row],[1M Return vs Nifty]]-AVERAGE(Table2[1M Return vs Nifty]))/_xlfn.STDEV.P(Table2[1M Return vs Nifty])</f>
        <v>0.86630142520583575</v>
      </c>
      <c r="K150">
        <v>44.253226122357397</v>
      </c>
      <c r="L150">
        <f>(Table2[[#This Row],[6M Return vs Nifty]]-AVERAGE(Table2[6M Return vs Nifty]))/_xlfn.STDEV.P(Table2[6M Return vs Nifty])</f>
        <v>0.97294679766395864</v>
      </c>
      <c r="M150">
        <v>-0.32100782678123202</v>
      </c>
      <c r="N150">
        <f>(Table2[[#This Row],[1W Return vs Nifty]]-AVERAGE(Table2[1W Return vs Nifty]))/_xlfn.STDEV.P(Table2[1W Return vs Nifty])</f>
        <v>-4.7168673032144427E-2</v>
      </c>
      <c r="O150">
        <v>1462.08</v>
      </c>
      <c r="P150">
        <v>1344.6845303576099</v>
      </c>
      <c r="Q150">
        <v>1084.61112166303</v>
      </c>
      <c r="R150">
        <v>85.176646172961796</v>
      </c>
      <c r="S150" s="1">
        <f>(Table2[[#This Row],[Close Price]]-Table2[[#This Row],[20D EMA]])/Table2[[#This Row],[20D EMA]]</f>
        <v>1.2461698402276228E-2</v>
      </c>
      <c r="T150" s="1">
        <f>(Table2[[#This Row],[Close Price]]-Table2[[#This Row],[50D EMA]])/Table2[[#This Row],[50D EMA]]</f>
        <v>0.10085300052222956</v>
      </c>
      <c r="U150" s="1">
        <f>(Table2[[#This Row],[Close Price]]-Table2[[#This Row],[200D EMA]])/Table2[[#This Row],[200D EMA]]</f>
        <v>0.36482096710410067</v>
      </c>
      <c r="V150">
        <v>1.05094971999774</v>
      </c>
      <c r="W150">
        <v>1465.55</v>
      </c>
      <c r="X150">
        <v>1550.3</v>
      </c>
      <c r="Y150">
        <v>1465.55</v>
      </c>
      <c r="Z150">
        <v>1589.7</v>
      </c>
      <c r="AA150">
        <v>1176.7</v>
      </c>
      <c r="AB150">
        <v>1649.95</v>
      </c>
      <c r="AC150" s="1">
        <f>(Table2[[#This Row],[Close Price]]/Table2[[#This Row],[Day Low]])-1</f>
        <v>1.0064480911603058E-2</v>
      </c>
      <c r="AD150" s="1">
        <f>(Table2[[#This Row],[Day High]]/Table2[[#This Row],[Close Price]])-1</f>
        <v>4.7287711950280364E-2</v>
      </c>
      <c r="AE150" s="1">
        <f>(Table2[[#This Row],[Close Price]]/Table2[[#This Row],[Current Week Low]])-1</f>
        <v>1.0064480911603058E-2</v>
      </c>
      <c r="AF150" s="1">
        <f>(Table2[[#This Row],[Current Week High]]/Table2[[#This Row],[Close Price]])-1</f>
        <v>7.3903938390866841E-2</v>
      </c>
      <c r="AG150" s="1">
        <f>(Table2[[#This Row],[Close Price]]/Table2[[#This Row],[Current Month Low]])-1</f>
        <v>0.25800968811081826</v>
      </c>
      <c r="AH150" s="1">
        <f>(Table2[[#This Row],[Current Month High]]/Table2[[#This Row],[Close Price]])-1</f>
        <v>0.11460514760521523</v>
      </c>
      <c r="AI150">
        <v>11.4605147605215</v>
      </c>
      <c r="AJ150">
        <v>131.08023727755199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0.1</v>
      </c>
      <c r="AM150" t="s">
        <v>2950</v>
      </c>
      <c r="AN150">
        <v>6.55</v>
      </c>
      <c r="AO150" t="s">
        <v>2950</v>
      </c>
      <c r="AP150">
        <v>0.13457596903705599</v>
      </c>
      <c r="AQ150">
        <f>(Table2[[#This Row],[Sharpe Ratio]]-AVERAGE(Table2[Sharpe Ratio]))/_xlfn.STDEV.P(Table2[Sharpe Ratio])</f>
        <v>0.83473389882236249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3.3061767232861397</v>
      </c>
    </row>
    <row r="151" spans="1:44" x14ac:dyDescent="0.3">
      <c r="A151" t="s">
        <v>857</v>
      </c>
      <c r="B151" t="s">
        <v>858</v>
      </c>
      <c r="C151" t="s">
        <v>2908</v>
      </c>
      <c r="D151" t="s">
        <v>24</v>
      </c>
      <c r="E151">
        <v>15819.15319551</v>
      </c>
      <c r="F151">
        <v>206.69</v>
      </c>
      <c r="G151">
        <v>45.587014288643601</v>
      </c>
      <c r="H151">
        <f>(Table2[[#This Row],[1Y Return vs Nifty]]-AVERAGE(Table2[1Y Return vs Nifty]))/_xlfn.STDEV.P(Table2[1Y Return vs Nifty])</f>
        <v>5.5594970470454414E-3</v>
      </c>
      <c r="I151">
        <v>3.2074951849099902</v>
      </c>
      <c r="J151">
        <f>(Table2[[#This Row],[1M Return vs Nifty]]-AVERAGE(Table2[1M Return vs Nifty]))/_xlfn.STDEV.P(Table2[1M Return vs Nifty])</f>
        <v>-1.8437472995142663E-2</v>
      </c>
      <c r="K151">
        <v>15.2673405662363</v>
      </c>
      <c r="L151">
        <f>(Table2[[#This Row],[6M Return vs Nifty]]-AVERAGE(Table2[6M Return vs Nifty]))/_xlfn.STDEV.P(Table2[6M Return vs Nifty])</f>
        <v>8.476236381148497E-2</v>
      </c>
      <c r="M151">
        <v>0.40523792582313301</v>
      </c>
      <c r="N151">
        <f>(Table2[[#This Row],[1W Return vs Nifty]]-AVERAGE(Table2[1W Return vs Nifty]))/_xlfn.STDEV.P(Table2[1W Return vs Nifty])</f>
        <v>9.6734442677019708E-2</v>
      </c>
      <c r="O151">
        <v>205.23</v>
      </c>
      <c r="P151">
        <v>198.55442277719899</v>
      </c>
      <c r="Q151">
        <v>172.80579670829499</v>
      </c>
      <c r="R151">
        <v>54.045503993235997</v>
      </c>
      <c r="S151" s="1">
        <f>(Table2[[#This Row],[Close Price]]-Table2[[#This Row],[20D EMA]])/Table2[[#This Row],[20D EMA]]</f>
        <v>7.1139696925401159E-3</v>
      </c>
      <c r="T151" s="1">
        <f>(Table2[[#This Row],[Close Price]]-Table2[[#This Row],[50D EMA]])/Table2[[#This Row],[50D EMA]]</f>
        <v>4.0974041821924372E-2</v>
      </c>
      <c r="U151" s="1">
        <f>(Table2[[#This Row],[Close Price]]-Table2[[#This Row],[200D EMA]])/Table2[[#This Row],[200D EMA]]</f>
        <v>0.19608256167993757</v>
      </c>
      <c r="V151">
        <v>1.0301113658076999</v>
      </c>
      <c r="W151">
        <v>206.1</v>
      </c>
      <c r="X151">
        <v>213.43</v>
      </c>
      <c r="Y151">
        <v>206.1</v>
      </c>
      <c r="Z151">
        <v>213.43</v>
      </c>
      <c r="AA151">
        <v>164.1</v>
      </c>
      <c r="AB151">
        <v>219.9</v>
      </c>
      <c r="AC151" s="1">
        <f>(Table2[[#This Row],[Close Price]]/Table2[[#This Row],[Day Low]])-1</f>
        <v>2.8626880155264711E-3</v>
      </c>
      <c r="AD151" s="1">
        <f>(Table2[[#This Row],[Day High]]/Table2[[#This Row],[Close Price]])-1</f>
        <v>3.2609221539503741E-2</v>
      </c>
      <c r="AE151" s="1">
        <f>(Table2[[#This Row],[Close Price]]/Table2[[#This Row],[Current Week Low]])-1</f>
        <v>2.8626880155264711E-3</v>
      </c>
      <c r="AF151" s="1">
        <f>(Table2[[#This Row],[Current Week High]]/Table2[[#This Row],[Close Price]])-1</f>
        <v>3.2609221539503741E-2</v>
      </c>
      <c r="AG151" s="1">
        <f>(Table2[[#This Row],[Close Price]]/Table2[[#This Row],[Current Month Low]])-1</f>
        <v>0.25953686776355878</v>
      </c>
      <c r="AH151" s="1">
        <f>(Table2[[#This Row],[Current Month High]]/Table2[[#This Row],[Close Price]])-1</f>
        <v>6.3912138952053832E-2</v>
      </c>
      <c r="AI151">
        <v>6.3912138952053796</v>
      </c>
      <c r="AJ151">
        <v>78.797577854671303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-0.01</v>
      </c>
      <c r="AM151" t="s">
        <v>2949</v>
      </c>
      <c r="AN151">
        <v>4.2300000000000004</v>
      </c>
      <c r="AO151" t="s">
        <v>2950</v>
      </c>
      <c r="AP151">
        <v>0.134468293402005</v>
      </c>
      <c r="AQ151">
        <f>(Table2[[#This Row],[Sharpe Ratio]]-AVERAGE(Table2[Sharpe Ratio]))/_xlfn.STDEV.P(Table2[Sharpe Ratio])</f>
        <v>0.83354542342853088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1.0021642539689384</v>
      </c>
    </row>
    <row r="152" spans="1:44" x14ac:dyDescent="0.3">
      <c r="A152" t="s">
        <v>1847</v>
      </c>
      <c r="B152" t="s">
        <v>1848</v>
      </c>
      <c r="C152" t="s">
        <v>2912</v>
      </c>
      <c r="D152" t="s">
        <v>255</v>
      </c>
      <c r="E152">
        <v>3229.5538802999999</v>
      </c>
      <c r="F152">
        <v>1280.3</v>
      </c>
      <c r="G152">
        <v>19.489124334453699</v>
      </c>
      <c r="H152">
        <f>(Table2[[#This Row],[1Y Return vs Nifty]]-AVERAGE(Table2[1Y Return vs Nifty]))/_xlfn.STDEV.P(Table2[1Y Return vs Nifty])</f>
        <v>-0.30532491501401077</v>
      </c>
      <c r="I152">
        <v>0.313969860114442</v>
      </c>
      <c r="J152">
        <f>(Table2[[#This Row],[1M Return vs Nifty]]-AVERAGE(Table2[1M Return vs Nifty]))/_xlfn.STDEV.P(Table2[1M Return vs Nifty])</f>
        <v>-0.30109427771121144</v>
      </c>
      <c r="K152">
        <v>10.849553408995</v>
      </c>
      <c r="L152">
        <f>(Table2[[#This Row],[6M Return vs Nifty]]-AVERAGE(Table2[6M Return vs Nifty]))/_xlfn.STDEV.P(Table2[6M Return vs Nifty])</f>
        <v>-5.0607306973214645E-2</v>
      </c>
      <c r="M152">
        <v>-3.0966737291433101E-2</v>
      </c>
      <c r="N152">
        <f>(Table2[[#This Row],[1W Return vs Nifty]]-AVERAGE(Table2[1W Return vs Nifty]))/_xlfn.STDEV.P(Table2[1W Return vs Nifty])</f>
        <v>1.0301978343905635E-2</v>
      </c>
      <c r="O152">
        <v>1257.25</v>
      </c>
      <c r="P152">
        <v>1216.6380884830301</v>
      </c>
      <c r="Q152">
        <v>1102.37155989233</v>
      </c>
      <c r="R152">
        <v>68.085776088618402</v>
      </c>
      <c r="S152" s="1">
        <f>(Table2[[#This Row],[Close Price]]-Table2[[#This Row],[20D EMA]])/Table2[[#This Row],[20D EMA]]</f>
        <v>1.8333664744481969E-2</v>
      </c>
      <c r="T152" s="1">
        <f>(Table2[[#This Row],[Close Price]]-Table2[[#This Row],[50D EMA]])/Table2[[#This Row],[50D EMA]]</f>
        <v>5.232608786426126E-2</v>
      </c>
      <c r="U152" s="1">
        <f>(Table2[[#This Row],[Close Price]]-Table2[[#This Row],[200D EMA]])/Table2[[#This Row],[200D EMA]]</f>
        <v>0.16140514376572676</v>
      </c>
      <c r="V152">
        <v>2.4290096234748901</v>
      </c>
      <c r="W152">
        <v>1276</v>
      </c>
      <c r="X152">
        <v>1309.8</v>
      </c>
      <c r="Y152">
        <v>1272</v>
      </c>
      <c r="Z152">
        <v>1312.4</v>
      </c>
      <c r="AA152">
        <v>1120</v>
      </c>
      <c r="AB152">
        <v>1356.6</v>
      </c>
      <c r="AC152" s="1">
        <f>(Table2[[#This Row],[Close Price]]/Table2[[#This Row],[Day Low]])-1</f>
        <v>3.3699059561127509E-3</v>
      </c>
      <c r="AD152" s="1">
        <f>(Table2[[#This Row],[Day High]]/Table2[[#This Row],[Close Price]])-1</f>
        <v>2.3041474654377891E-2</v>
      </c>
      <c r="AE152" s="1">
        <f>(Table2[[#This Row],[Close Price]]/Table2[[#This Row],[Current Week Low]])-1</f>
        <v>6.5251572327043039E-3</v>
      </c>
      <c r="AF152" s="1">
        <f>(Table2[[#This Row],[Current Week High]]/Table2[[#This Row],[Close Price]])-1</f>
        <v>2.5072248691712984E-2</v>
      </c>
      <c r="AG152" s="1">
        <f>(Table2[[#This Row],[Close Price]]/Table2[[#This Row],[Current Month Low]])-1</f>
        <v>0.14312499999999995</v>
      </c>
      <c r="AH152" s="1">
        <f>(Table2[[#This Row],[Current Month High]]/Table2[[#This Row],[Close Price]])-1</f>
        <v>5.9595407326407779E-2</v>
      </c>
      <c r="AI152">
        <v>5.9595407326407699</v>
      </c>
      <c r="AJ152">
        <v>55.754257907542502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-0.04</v>
      </c>
      <c r="AM152" t="s">
        <v>2949</v>
      </c>
      <c r="AN152">
        <v>3.63</v>
      </c>
      <c r="AO152" t="s">
        <v>2950</v>
      </c>
      <c r="AP152">
        <v>0.13376743635750499</v>
      </c>
      <c r="AQ152">
        <f>(Table2[[#This Row],[Sharpe Ratio]]-AVERAGE(Table2[Sharpe Ratio]))/_xlfn.STDEV.P(Table2[Sharpe Ratio])</f>
        <v>0.8258096775321877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0.17908515617765655</v>
      </c>
    </row>
    <row r="153" spans="1:44" x14ac:dyDescent="0.3">
      <c r="A153" t="s">
        <v>1475</v>
      </c>
      <c r="B153" t="s">
        <v>1476</v>
      </c>
      <c r="C153" t="s">
        <v>2926</v>
      </c>
      <c r="D153" t="s">
        <v>1477</v>
      </c>
      <c r="E153">
        <v>5846.8330884199904</v>
      </c>
      <c r="F153">
        <v>1210.55</v>
      </c>
      <c r="G153">
        <v>117.58575319982199</v>
      </c>
      <c r="H153">
        <f>(Table2[[#This Row],[1Y Return vs Nifty]]-AVERAGE(Table2[1Y Return vs Nifty]))/_xlfn.STDEV.P(Table2[1Y Return vs Nifty])</f>
        <v>0.86322598482935164</v>
      </c>
      <c r="I153">
        <v>22.584152071264999</v>
      </c>
      <c r="J153">
        <f>(Table2[[#This Row],[1M Return vs Nifty]]-AVERAGE(Table2[1M Return vs Nifty]))/_xlfn.STDEV.P(Table2[1M Return vs Nifty])</f>
        <v>1.8743898938998436</v>
      </c>
      <c r="K153">
        <v>91.306271841684094</v>
      </c>
      <c r="L153">
        <f>(Table2[[#This Row],[6M Return vs Nifty]]-AVERAGE(Table2[6M Return vs Nifty]))/_xlfn.STDEV.P(Table2[6M Return vs Nifty])</f>
        <v>2.4147444854502944</v>
      </c>
      <c r="M153">
        <v>4.1847616043773703</v>
      </c>
      <c r="N153">
        <f>(Table2[[#This Row],[1W Return vs Nifty]]-AVERAGE(Table2[1W Return vs Nifty]))/_xlfn.STDEV.P(Table2[1W Return vs Nifty])</f>
        <v>0.84563415230025385</v>
      </c>
      <c r="O153">
        <v>1100.43</v>
      </c>
      <c r="P153">
        <v>988.31271285554499</v>
      </c>
      <c r="Q153">
        <v>751.96681567651297</v>
      </c>
      <c r="R153">
        <v>44.560919934157901</v>
      </c>
      <c r="S153" s="1">
        <f>(Table2[[#This Row],[Close Price]]-Table2[[#This Row],[20D EMA]])/Table2[[#This Row],[20D EMA]]</f>
        <v>0.10006997264705604</v>
      </c>
      <c r="T153" s="1">
        <f>(Table2[[#This Row],[Close Price]]-Table2[[#This Row],[50D EMA]])/Table2[[#This Row],[50D EMA]]</f>
        <v>0.22486535309491451</v>
      </c>
      <c r="U153" s="1">
        <f>(Table2[[#This Row],[Close Price]]-Table2[[#This Row],[200D EMA]])/Table2[[#This Row],[200D EMA]]</f>
        <v>0.60984497555376693</v>
      </c>
      <c r="V153">
        <v>1.1851754409754101</v>
      </c>
      <c r="W153">
        <v>1187</v>
      </c>
      <c r="X153">
        <v>1246.95</v>
      </c>
      <c r="Y153">
        <v>1145.7</v>
      </c>
      <c r="Z153">
        <v>1246.95</v>
      </c>
      <c r="AA153">
        <v>825</v>
      </c>
      <c r="AB153">
        <v>1246.95</v>
      </c>
      <c r="AC153" s="1">
        <f>(Table2[[#This Row],[Close Price]]/Table2[[#This Row],[Day Low]])-1</f>
        <v>1.9839932603201271E-2</v>
      </c>
      <c r="AD153" s="1">
        <f>(Table2[[#This Row],[Day High]]/Table2[[#This Row],[Close Price]])-1</f>
        <v>3.0068976911321377E-2</v>
      </c>
      <c r="AE153" s="1">
        <f>(Table2[[#This Row],[Close Price]]/Table2[[#This Row],[Current Week Low]])-1</f>
        <v>5.660295016147332E-2</v>
      </c>
      <c r="AF153" s="1">
        <f>(Table2[[#This Row],[Current Week High]]/Table2[[#This Row],[Close Price]])-1</f>
        <v>3.0068976911321377E-2</v>
      </c>
      <c r="AG153" s="1">
        <f>(Table2[[#This Row],[Close Price]]/Table2[[#This Row],[Current Month Low]])-1</f>
        <v>0.46733333333333338</v>
      </c>
      <c r="AH153" s="1">
        <f>(Table2[[#This Row],[Current Month High]]/Table2[[#This Row],[Close Price]])-1</f>
        <v>3.0068976911321377E-2</v>
      </c>
      <c r="AI153">
        <v>3.0068976911321301</v>
      </c>
      <c r="AJ153">
        <v>177.99977035250799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</v>
      </c>
      <c r="AM153">
        <v>0</v>
      </c>
      <c r="AN153">
        <v>12.29</v>
      </c>
      <c r="AO153" t="s">
        <v>2950</v>
      </c>
      <c r="AP153">
        <v>0.13358173590720601</v>
      </c>
      <c r="AQ153">
        <f>(Table2[[#This Row],[Sharpe Ratio]]-AVERAGE(Table2[Sharpe Ratio]))/_xlfn.STDEV.P(Table2[Sharpe Ratio])</f>
        <v>0.82375999920245901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6.8217545156822021</v>
      </c>
    </row>
    <row r="154" spans="1:44" x14ac:dyDescent="0.3">
      <c r="A154" t="s">
        <v>773</v>
      </c>
      <c r="B154" t="s">
        <v>774</v>
      </c>
      <c r="C154" t="s">
        <v>2921</v>
      </c>
      <c r="D154" t="s">
        <v>137</v>
      </c>
      <c r="E154">
        <v>18463.167974245</v>
      </c>
      <c r="F154">
        <v>2046.95</v>
      </c>
      <c r="G154">
        <v>274.63811500342098</v>
      </c>
      <c r="H154">
        <f>(Table2[[#This Row],[1Y Return vs Nifty]]-AVERAGE(Table2[1Y Return vs Nifty]))/_xlfn.STDEV.P(Table2[1Y Return vs Nifty])</f>
        <v>2.7340719132862419</v>
      </c>
      <c r="I154">
        <v>-0.66392867463154603</v>
      </c>
      <c r="J154">
        <f>(Table2[[#This Row],[1M Return vs Nifty]]-AVERAGE(Table2[1M Return vs Nifty]))/_xlfn.STDEV.P(Table2[1M Return vs Nifty])</f>
        <v>-0.39662123674598582</v>
      </c>
      <c r="K154">
        <v>96.207465607379007</v>
      </c>
      <c r="L154">
        <f>(Table2[[#This Row],[6M Return vs Nifty]]-AVERAGE(Table2[6M Return vs Nifty]))/_xlfn.STDEV.P(Table2[6M Return vs Nifty])</f>
        <v>2.5649266836638565</v>
      </c>
      <c r="M154">
        <v>-7.5975555342349601</v>
      </c>
      <c r="N154">
        <f>(Table2[[#This Row],[1W Return vs Nifty]]-AVERAGE(Table2[1W Return vs Nifty]))/_xlfn.STDEV.P(Table2[1W Return vs Nifty])</f>
        <v>-1.4889917514514444</v>
      </c>
      <c r="O154">
        <v>1971.34</v>
      </c>
      <c r="P154">
        <v>1824.4529544213499</v>
      </c>
      <c r="Q154">
        <v>1356.9997643183699</v>
      </c>
      <c r="R154">
        <v>67.105477941143704</v>
      </c>
      <c r="S154" s="1">
        <f>(Table2[[#This Row],[Close Price]]-Table2[[#This Row],[20D EMA]])/Table2[[#This Row],[20D EMA]]</f>
        <v>3.8354621729382109E-2</v>
      </c>
      <c r="T154" s="1">
        <f>(Table2[[#This Row],[Close Price]]-Table2[[#This Row],[50D EMA]])/Table2[[#This Row],[50D EMA]]</f>
        <v>0.12195274481561962</v>
      </c>
      <c r="U154" s="1">
        <f>(Table2[[#This Row],[Close Price]]-Table2[[#This Row],[200D EMA]])/Table2[[#This Row],[200D EMA]]</f>
        <v>0.50843799227054165</v>
      </c>
      <c r="V154">
        <v>0.78634547131643195</v>
      </c>
      <c r="W154">
        <v>2001.05</v>
      </c>
      <c r="X154">
        <v>2058.1</v>
      </c>
      <c r="Y154">
        <v>1961.35</v>
      </c>
      <c r="Z154">
        <v>2063.5</v>
      </c>
      <c r="AA154">
        <v>1508.28</v>
      </c>
      <c r="AB154">
        <v>2160.8000000000002</v>
      </c>
      <c r="AC154" s="1">
        <f>(Table2[[#This Row],[Close Price]]/Table2[[#This Row],[Day Low]])-1</f>
        <v>2.293795757227457E-2</v>
      </c>
      <c r="AD154" s="1">
        <f>(Table2[[#This Row],[Day High]]/Table2[[#This Row],[Close Price]])-1</f>
        <v>5.4471286548278819E-3</v>
      </c>
      <c r="AE154" s="1">
        <f>(Table2[[#This Row],[Close Price]]/Table2[[#This Row],[Current Week Low]])-1</f>
        <v>4.3643408876539169E-2</v>
      </c>
      <c r="AF154" s="1">
        <f>(Table2[[#This Row],[Current Week High]]/Table2[[#This Row],[Close Price]])-1</f>
        <v>8.0851999316056133E-3</v>
      </c>
      <c r="AG154" s="1">
        <f>(Table2[[#This Row],[Close Price]]/Table2[[#This Row],[Current Month Low]])-1</f>
        <v>0.35714190999018758</v>
      </c>
      <c r="AH154" s="1">
        <f>(Table2[[#This Row],[Current Month High]]/Table2[[#This Row],[Close Price]])-1</f>
        <v>5.5619336085395377E-2</v>
      </c>
      <c r="AI154">
        <v>5.5621003674733904</v>
      </c>
      <c r="AJ154">
        <v>303.30376828277502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0.11</v>
      </c>
      <c r="AM154" t="s">
        <v>2950</v>
      </c>
      <c r="AN154">
        <v>7.86</v>
      </c>
      <c r="AO154" t="s">
        <v>2950</v>
      </c>
      <c r="AP154">
        <v>0.13337630557958299</v>
      </c>
      <c r="AQ154">
        <f>(Table2[[#This Row],[Sharpe Ratio]]-AVERAGE(Table2[Sharpe Ratio]))/_xlfn.STDEV.P(Table2[Sharpe Ratio])</f>
        <v>0.82149255133079224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4.2348781600834604</v>
      </c>
    </row>
    <row r="155" spans="1:44" x14ac:dyDescent="0.3">
      <c r="A155" t="s">
        <v>1119</v>
      </c>
      <c r="B155" t="s">
        <v>1120</v>
      </c>
      <c r="C155" t="s">
        <v>2918</v>
      </c>
      <c r="D155" t="s">
        <v>887</v>
      </c>
      <c r="E155">
        <v>9789.7821621599996</v>
      </c>
      <c r="F155">
        <v>243.89</v>
      </c>
      <c r="G155">
        <v>197.23547275751</v>
      </c>
      <c r="H155">
        <f>(Table2[[#This Row],[1Y Return vs Nifty]]-AVERAGE(Table2[1Y Return vs Nifty]))/_xlfn.STDEV.P(Table2[1Y Return vs Nifty])</f>
        <v>1.8120328147678937</v>
      </c>
      <c r="I155">
        <v>10.731386175520401</v>
      </c>
      <c r="J155">
        <f>(Table2[[#This Row],[1M Return vs Nifty]]-AVERAGE(Table2[1M Return vs Nifty]))/_xlfn.STDEV.P(Table2[1M Return vs Nifty])</f>
        <v>0.71654105586505445</v>
      </c>
      <c r="K155">
        <v>62.7247259610741</v>
      </c>
      <c r="L155">
        <f>(Table2[[#This Row],[6M Return vs Nifty]]-AVERAGE(Table2[6M Return vs Nifty]))/_xlfn.STDEV.P(Table2[6M Return vs Nifty])</f>
        <v>1.5389498129898813</v>
      </c>
      <c r="M155">
        <v>10.3913390037066</v>
      </c>
      <c r="N155">
        <f>(Table2[[#This Row],[1W Return vs Nifty]]-AVERAGE(Table2[1W Return vs Nifty]))/_xlfn.STDEV.P(Table2[1W Return vs Nifty])</f>
        <v>2.0754462681724326</v>
      </c>
      <c r="O155">
        <v>222.44</v>
      </c>
      <c r="P155">
        <v>208.567721215304</v>
      </c>
      <c r="Q155">
        <v>166.92783319886999</v>
      </c>
      <c r="R155">
        <v>49.5552816483304</v>
      </c>
      <c r="S155" s="1">
        <f>(Table2[[#This Row],[Close Price]]-Table2[[#This Row],[20D EMA]])/Table2[[#This Row],[20D EMA]]</f>
        <v>9.6430498111850338E-2</v>
      </c>
      <c r="T155" s="1">
        <f>(Table2[[#This Row],[Close Price]]-Table2[[#This Row],[50D EMA]])/Table2[[#This Row],[50D EMA]]</f>
        <v>0.16935640174268804</v>
      </c>
      <c r="U155" s="1">
        <f>(Table2[[#This Row],[Close Price]]-Table2[[#This Row],[200D EMA]])/Table2[[#This Row],[200D EMA]]</f>
        <v>0.46105053499041637</v>
      </c>
      <c r="V155">
        <v>1.50668513987652</v>
      </c>
      <c r="W155">
        <v>240</v>
      </c>
      <c r="X155">
        <v>249.74</v>
      </c>
      <c r="Y155">
        <v>230.25</v>
      </c>
      <c r="Z155">
        <v>249.74</v>
      </c>
      <c r="AA155">
        <v>180</v>
      </c>
      <c r="AB155">
        <v>249.74</v>
      </c>
      <c r="AC155" s="1">
        <f>(Table2[[#This Row],[Close Price]]/Table2[[#This Row],[Day Low]])-1</f>
        <v>1.620833333333338E-2</v>
      </c>
      <c r="AD155" s="1">
        <f>(Table2[[#This Row],[Day High]]/Table2[[#This Row],[Close Price]])-1</f>
        <v>2.3986223297388198E-2</v>
      </c>
      <c r="AE155" s="1">
        <f>(Table2[[#This Row],[Close Price]]/Table2[[#This Row],[Current Week Low]])-1</f>
        <v>5.9239956568946761E-2</v>
      </c>
      <c r="AF155" s="1">
        <f>(Table2[[#This Row],[Current Week High]]/Table2[[#This Row],[Close Price]])-1</f>
        <v>2.3986223297388198E-2</v>
      </c>
      <c r="AG155" s="1">
        <f>(Table2[[#This Row],[Close Price]]/Table2[[#This Row],[Current Month Low]])-1</f>
        <v>0.35494444444444428</v>
      </c>
      <c r="AH155" s="1">
        <f>(Table2[[#This Row],[Current Month High]]/Table2[[#This Row],[Close Price]])-1</f>
        <v>2.3986223297388198E-2</v>
      </c>
      <c r="AI155">
        <v>2.3986223297388198</v>
      </c>
      <c r="AJ155">
        <v>231.14731839782701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0.31</v>
      </c>
      <c r="AM155" t="s">
        <v>2950</v>
      </c>
      <c r="AN155">
        <v>18.39</v>
      </c>
      <c r="AO155" t="s">
        <v>2950</v>
      </c>
      <c r="AP155">
        <v>0.13286079723024399</v>
      </c>
      <c r="AQ155">
        <f>(Table2[[#This Row],[Sharpe Ratio]]-AVERAGE(Table2[Sharpe Ratio]))/_xlfn.STDEV.P(Table2[Sharpe Ratio])</f>
        <v>0.81580260124864012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6.958772553043902</v>
      </c>
    </row>
    <row r="156" spans="1:44" x14ac:dyDescent="0.3">
      <c r="A156" t="s">
        <v>793</v>
      </c>
      <c r="B156" t="s">
        <v>794</v>
      </c>
      <c r="C156" t="s">
        <v>2911</v>
      </c>
      <c r="D156" t="s">
        <v>46</v>
      </c>
      <c r="E156">
        <v>17698.99531572</v>
      </c>
      <c r="F156">
        <v>323.89999999999998</v>
      </c>
      <c r="G156">
        <v>145.55676188997001</v>
      </c>
      <c r="H156">
        <f>(Table2[[#This Row],[1Y Return vs Nifty]]-AVERAGE(Table2[1Y Return vs Nifty]))/_xlfn.STDEV.P(Table2[1Y Return vs Nifty])</f>
        <v>1.196423442809869</v>
      </c>
      <c r="I156">
        <v>10.109012557657101</v>
      </c>
      <c r="J156">
        <f>(Table2[[#This Row],[1M Return vs Nifty]]-AVERAGE(Table2[1M Return vs Nifty]))/_xlfn.STDEV.P(Table2[1M Return vs Nifty])</f>
        <v>0.65574389032538538</v>
      </c>
      <c r="K156">
        <v>82.263220232411697</v>
      </c>
      <c r="L156">
        <f>(Table2[[#This Row],[6M Return vs Nifty]]-AVERAGE(Table2[6M Return vs Nifty]))/_xlfn.STDEV.P(Table2[6M Return vs Nifty])</f>
        <v>2.1376476322825924</v>
      </c>
      <c r="M156">
        <v>-2.5973567846926602</v>
      </c>
      <c r="N156">
        <f>(Table2[[#This Row],[1W Return vs Nifty]]-AVERAGE(Table2[1W Return vs Nifty]))/_xlfn.STDEV.P(Table2[1W Return vs Nifty])</f>
        <v>-0.49821944518476985</v>
      </c>
      <c r="O156">
        <v>311.17</v>
      </c>
      <c r="P156">
        <v>286.64767119204703</v>
      </c>
      <c r="Q156">
        <v>223.217087608274</v>
      </c>
      <c r="R156">
        <v>67.044054302930405</v>
      </c>
      <c r="S156" s="1">
        <f>(Table2[[#This Row],[Close Price]]-Table2[[#This Row],[20D EMA]])/Table2[[#This Row],[20D EMA]]</f>
        <v>4.0910113442812486E-2</v>
      </c>
      <c r="T156" s="1">
        <f>(Table2[[#This Row],[Close Price]]-Table2[[#This Row],[50D EMA]])/Table2[[#This Row],[50D EMA]]</f>
        <v>0.12995859569706669</v>
      </c>
      <c r="U156" s="1">
        <f>(Table2[[#This Row],[Close Price]]-Table2[[#This Row],[200D EMA]])/Table2[[#This Row],[200D EMA]]</f>
        <v>0.4510537856690231</v>
      </c>
      <c r="V156">
        <v>0.78195724327398997</v>
      </c>
      <c r="W156">
        <v>321.14999999999998</v>
      </c>
      <c r="X156">
        <v>337.6</v>
      </c>
      <c r="Y156">
        <v>318.3</v>
      </c>
      <c r="Z156">
        <v>337.6</v>
      </c>
      <c r="AA156">
        <v>250.3</v>
      </c>
      <c r="AB156">
        <v>337.6</v>
      </c>
      <c r="AC156" s="1">
        <f>(Table2[[#This Row],[Close Price]]/Table2[[#This Row],[Day Low]])-1</f>
        <v>8.5629768021173724E-3</v>
      </c>
      <c r="AD156" s="1">
        <f>(Table2[[#This Row],[Day High]]/Table2[[#This Row],[Close Price]])-1</f>
        <v>4.2297005248533637E-2</v>
      </c>
      <c r="AE156" s="1">
        <f>(Table2[[#This Row],[Close Price]]/Table2[[#This Row],[Current Week Low]])-1</f>
        <v>1.7593465284322818E-2</v>
      </c>
      <c r="AF156" s="1">
        <f>(Table2[[#This Row],[Current Week High]]/Table2[[#This Row],[Close Price]])-1</f>
        <v>4.2297005248533637E-2</v>
      </c>
      <c r="AG156" s="1">
        <f>(Table2[[#This Row],[Close Price]]/Table2[[#This Row],[Current Month Low]])-1</f>
        <v>0.2940471434278864</v>
      </c>
      <c r="AH156" s="1">
        <f>(Table2[[#This Row],[Current Month High]]/Table2[[#This Row],[Close Price]])-1</f>
        <v>4.2297005248533637E-2</v>
      </c>
      <c r="AI156">
        <v>4.2297005248533601</v>
      </c>
      <c r="AJ156">
        <v>175.89437819420701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0.2</v>
      </c>
      <c r="AM156" t="s">
        <v>2950</v>
      </c>
      <c r="AN156">
        <v>3.65</v>
      </c>
      <c r="AO156" t="s">
        <v>2950</v>
      </c>
      <c r="AP156">
        <v>0.13276717321102499</v>
      </c>
      <c r="AQ156">
        <f>(Table2[[#This Row],[Sharpe Ratio]]-AVERAGE(Table2[Sharpe Ratio]))/_xlfn.STDEV.P(Table2[Sharpe Ratio])</f>
        <v>0.81476922129169149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4.306364741524769</v>
      </c>
    </row>
    <row r="157" spans="1:44" x14ac:dyDescent="0.3">
      <c r="A157" t="s">
        <v>1113</v>
      </c>
      <c r="B157" t="s">
        <v>1114</v>
      </c>
      <c r="C157" t="s">
        <v>2912</v>
      </c>
      <c r="D157" t="s">
        <v>255</v>
      </c>
      <c r="E157">
        <v>9839.4476980199997</v>
      </c>
      <c r="F157">
        <v>481.25</v>
      </c>
      <c r="G157">
        <v>40.0433742659731</v>
      </c>
      <c r="H157">
        <f>(Table2[[#This Row],[1Y Return vs Nifty]]-AVERAGE(Table2[1Y Return vs Nifty]))/_xlfn.STDEV.P(Table2[1Y Return vs Nifty])</f>
        <v>-6.0477691099246438E-2</v>
      </c>
      <c r="I157">
        <v>13.577102373712099</v>
      </c>
      <c r="J157">
        <f>(Table2[[#This Row],[1M Return vs Nifty]]-AVERAGE(Table2[1M Return vs Nifty]))/_xlfn.STDEV.P(Table2[1M Return vs Nifty])</f>
        <v>0.99452758005988229</v>
      </c>
      <c r="K157">
        <v>13.485555159716901</v>
      </c>
      <c r="L157">
        <f>(Table2[[#This Row],[6M Return vs Nifty]]-AVERAGE(Table2[6M Return vs Nifty]))/_xlfn.STDEV.P(Table2[6M Return vs Nifty])</f>
        <v>3.0164961242156337E-2</v>
      </c>
      <c r="M157">
        <v>5.2633790358753298</v>
      </c>
      <c r="N157">
        <f>(Table2[[#This Row],[1W Return vs Nifty]]-AVERAGE(Table2[1W Return vs Nifty]))/_xlfn.STDEV.P(Table2[1W Return vs Nifty])</f>
        <v>1.0593585128134217</v>
      </c>
      <c r="O157">
        <v>455.13</v>
      </c>
      <c r="P157">
        <v>435.83511533552598</v>
      </c>
      <c r="Q157">
        <v>388.52639984058402</v>
      </c>
      <c r="R157">
        <v>48.963127358248499</v>
      </c>
      <c r="S157" s="1">
        <f>(Table2[[#This Row],[Close Price]]-Table2[[#This Row],[20D EMA]])/Table2[[#This Row],[20D EMA]]</f>
        <v>5.7390196207676936E-2</v>
      </c>
      <c r="T157" s="1">
        <f>(Table2[[#This Row],[Close Price]]-Table2[[#This Row],[50D EMA]])/Table2[[#This Row],[50D EMA]]</f>
        <v>0.10420198617890516</v>
      </c>
      <c r="U157" s="1">
        <f>(Table2[[#This Row],[Close Price]]-Table2[[#This Row],[200D EMA]])/Table2[[#This Row],[200D EMA]]</f>
        <v>0.23865456812577301</v>
      </c>
      <c r="V157">
        <v>1.9678941268771599</v>
      </c>
      <c r="W157">
        <v>478.3</v>
      </c>
      <c r="X157">
        <v>500.95</v>
      </c>
      <c r="Y157">
        <v>466.05</v>
      </c>
      <c r="Z157">
        <v>500.95</v>
      </c>
      <c r="AA157">
        <v>400</v>
      </c>
      <c r="AB157">
        <v>500.95</v>
      </c>
      <c r="AC157" s="1">
        <f>(Table2[[#This Row],[Close Price]]/Table2[[#This Row],[Day Low]])-1</f>
        <v>6.1676771900480709E-3</v>
      </c>
      <c r="AD157" s="1">
        <f>(Table2[[#This Row],[Day High]]/Table2[[#This Row],[Close Price]])-1</f>
        <v>4.0935064935064824E-2</v>
      </c>
      <c r="AE157" s="1">
        <f>(Table2[[#This Row],[Close Price]]/Table2[[#This Row],[Current Week Low]])-1</f>
        <v>3.2614526338375693E-2</v>
      </c>
      <c r="AF157" s="1">
        <f>(Table2[[#This Row],[Current Week High]]/Table2[[#This Row],[Close Price]])-1</f>
        <v>4.0935064935064824E-2</v>
      </c>
      <c r="AG157" s="1">
        <f>(Table2[[#This Row],[Close Price]]/Table2[[#This Row],[Current Month Low]])-1</f>
        <v>0.203125</v>
      </c>
      <c r="AH157" s="1">
        <f>(Table2[[#This Row],[Current Month High]]/Table2[[#This Row],[Close Price]])-1</f>
        <v>4.0935064935064824E-2</v>
      </c>
      <c r="AI157">
        <v>4.0935064935064798</v>
      </c>
      <c r="AJ157">
        <v>73.517216513430597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-0.02</v>
      </c>
      <c r="AM157" t="s">
        <v>2949</v>
      </c>
      <c r="AN157">
        <v>5.2</v>
      </c>
      <c r="AO157" t="s">
        <v>2950</v>
      </c>
      <c r="AP157">
        <v>0.132260783801075</v>
      </c>
      <c r="AQ157">
        <f>(Table2[[#This Row],[Sharpe Ratio]]-AVERAGE(Table2[Sharpe Ratio]))/_xlfn.STDEV.P(Table2[Sharpe Ratio])</f>
        <v>0.80917992197492872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2.832753284991143</v>
      </c>
    </row>
    <row r="158" spans="1:44" x14ac:dyDescent="0.3">
      <c r="A158" t="s">
        <v>855</v>
      </c>
      <c r="B158" t="s">
        <v>856</v>
      </c>
      <c r="C158" t="s">
        <v>2916</v>
      </c>
      <c r="D158" t="s">
        <v>129</v>
      </c>
      <c r="E158">
        <v>15822.98496722</v>
      </c>
      <c r="F158">
        <v>541.75</v>
      </c>
      <c r="G158">
        <v>74.270697886016194</v>
      </c>
      <c r="H158">
        <f>(Table2[[#This Row],[1Y Return vs Nifty]]-AVERAGE(Table2[1Y Return vs Nifty]))/_xlfn.STDEV.P(Table2[1Y Return vs Nifty])</f>
        <v>0.34724651184277244</v>
      </c>
      <c r="I158">
        <v>-19.8841922570858</v>
      </c>
      <c r="J158">
        <f>(Table2[[#This Row],[1M Return vs Nifty]]-AVERAGE(Table2[1M Return vs Nifty]))/_xlfn.STDEV.P(Table2[1M Return vs Nifty])</f>
        <v>-2.2741711733103078</v>
      </c>
      <c r="K158">
        <v>-11.7244802306006</v>
      </c>
      <c r="L158">
        <f>(Table2[[#This Row],[6M Return vs Nifty]]-AVERAGE(Table2[6M Return vs Nifty]))/_xlfn.STDEV.P(Table2[6M Return vs Nifty])</f>
        <v>-0.74232001139037784</v>
      </c>
      <c r="M158">
        <v>-5.8491081751536296</v>
      </c>
      <c r="N158">
        <f>(Table2[[#This Row],[1W Return vs Nifty]]-AVERAGE(Table2[1W Return vs Nifty]))/_xlfn.STDEV.P(Table2[1W Return vs Nifty])</f>
        <v>-1.1425428782938611</v>
      </c>
      <c r="O158">
        <v>539.89</v>
      </c>
      <c r="P158">
        <v>554.83269310062997</v>
      </c>
      <c r="Q158">
        <v>501.73622648392302</v>
      </c>
      <c r="R158">
        <v>55.690937435309003</v>
      </c>
      <c r="S158" s="1">
        <f>(Table2[[#This Row],[Close Price]]-Table2[[#This Row],[20D EMA]])/Table2[[#This Row],[20D EMA]]</f>
        <v>3.4451462334920331E-3</v>
      </c>
      <c r="T158" s="1">
        <f>(Table2[[#This Row],[Close Price]]-Table2[[#This Row],[50D EMA]])/Table2[[#This Row],[50D EMA]]</f>
        <v>-2.3579528141210598E-2</v>
      </c>
      <c r="U158" s="1">
        <f>(Table2[[#This Row],[Close Price]]-Table2[[#This Row],[200D EMA]])/Table2[[#This Row],[200D EMA]]</f>
        <v>7.9750616766276358E-2</v>
      </c>
      <c r="V158">
        <v>1.9899615310052099</v>
      </c>
      <c r="W158">
        <v>511.8</v>
      </c>
      <c r="X158">
        <v>547</v>
      </c>
      <c r="Y158">
        <v>505.7</v>
      </c>
      <c r="Z158">
        <v>547</v>
      </c>
      <c r="AA158">
        <v>440.15</v>
      </c>
      <c r="AB158">
        <v>583.95000000000005</v>
      </c>
      <c r="AC158" s="1">
        <f>(Table2[[#This Row],[Close Price]]/Table2[[#This Row],[Day Low]])-1</f>
        <v>5.8518952715904682E-2</v>
      </c>
      <c r="AD158" s="1">
        <f>(Table2[[#This Row],[Day High]]/Table2[[#This Row],[Close Price]])-1</f>
        <v>9.69081679741568E-3</v>
      </c>
      <c r="AE158" s="1">
        <f>(Table2[[#This Row],[Close Price]]/Table2[[#This Row],[Current Week Low]])-1</f>
        <v>7.1287324500692195E-2</v>
      </c>
      <c r="AF158" s="1">
        <f>(Table2[[#This Row],[Current Week High]]/Table2[[#This Row],[Close Price]])-1</f>
        <v>9.69081679741568E-3</v>
      </c>
      <c r="AG158" s="1">
        <f>(Table2[[#This Row],[Close Price]]/Table2[[#This Row],[Current Month Low]])-1</f>
        <v>0.2308303987277065</v>
      </c>
      <c r="AH158" s="1">
        <f>(Table2[[#This Row],[Current Month High]]/Table2[[#This Row],[Close Price]])-1</f>
        <v>7.7895708352561321E-2</v>
      </c>
      <c r="AI158">
        <v>16.640516843562501</v>
      </c>
      <c r="AJ158">
        <v>109.533939276735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-0.15</v>
      </c>
      <c r="AM158" t="s">
        <v>2949</v>
      </c>
      <c r="AN158">
        <v>6.38</v>
      </c>
      <c r="AO158" t="s">
        <v>2950</v>
      </c>
      <c r="AP158">
        <v>0.13176480173484501</v>
      </c>
      <c r="AQ158">
        <f>(Table2[[#This Row],[Sharpe Ratio]]-AVERAGE(Table2[Sharpe Ratio]))/_xlfn.STDEV.P(Table2[Sharpe Ratio])</f>
        <v>0.80370549425303051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59" spans="1:44" x14ac:dyDescent="0.3">
      <c r="A159" t="s">
        <v>350</v>
      </c>
      <c r="B159" t="s">
        <v>351</v>
      </c>
      <c r="C159" t="s">
        <v>2921</v>
      </c>
      <c r="D159" t="s">
        <v>137</v>
      </c>
      <c r="E159">
        <v>65475.672827775001</v>
      </c>
      <c r="F159">
        <v>1829.3</v>
      </c>
      <c r="G159">
        <v>59.139868054263303</v>
      </c>
      <c r="H159">
        <f>(Table2[[#This Row],[1Y Return vs Nifty]]-AVERAGE(Table2[1Y Return vs Nifty]))/_xlfn.STDEV.P(Table2[1Y Return vs Nifty])</f>
        <v>0.16700438711555132</v>
      </c>
      <c r="I159">
        <v>1.8881658102424299</v>
      </c>
      <c r="J159">
        <f>(Table2[[#This Row],[1M Return vs Nifty]]-AVERAGE(Table2[1M Return vs Nifty]))/_xlfn.STDEV.P(Table2[1M Return vs Nifty])</f>
        <v>-0.14731743205958647</v>
      </c>
      <c r="K159">
        <v>19.484410373087901</v>
      </c>
      <c r="L159">
        <f>(Table2[[#This Row],[6M Return vs Nifty]]-AVERAGE(Table2[6M Return vs Nifty]))/_xlfn.STDEV.P(Table2[6M Return vs Nifty])</f>
        <v>0.21398166096433271</v>
      </c>
      <c r="M159">
        <v>-0.15053312612592801</v>
      </c>
      <c r="N159">
        <f>(Table2[[#This Row],[1W Return vs Nifty]]-AVERAGE(Table2[1W Return vs Nifty]))/_xlfn.STDEV.P(Table2[1W Return vs Nifty])</f>
        <v>-1.338969327782223E-2</v>
      </c>
      <c r="O159">
        <v>1848.94</v>
      </c>
      <c r="P159">
        <v>1725.9070802860399</v>
      </c>
      <c r="Q159">
        <v>1446.5119000311199</v>
      </c>
      <c r="R159">
        <v>83.788064928572993</v>
      </c>
      <c r="S159" s="1">
        <f>(Table2[[#This Row],[Close Price]]-Table2[[#This Row],[20D EMA]])/Table2[[#This Row],[20D EMA]]</f>
        <v>-1.0622302508464363E-2</v>
      </c>
      <c r="T159" s="1">
        <f>(Table2[[#This Row],[Close Price]]-Table2[[#This Row],[50D EMA]])/Table2[[#This Row],[50D EMA]]</f>
        <v>5.9906423060055135E-2</v>
      </c>
      <c r="U159" s="1">
        <f>(Table2[[#This Row],[Close Price]]-Table2[[#This Row],[200D EMA]])/Table2[[#This Row],[200D EMA]]</f>
        <v>0.26462837945587925</v>
      </c>
      <c r="V159">
        <v>0.93615872595972704</v>
      </c>
      <c r="W159">
        <v>1809.3</v>
      </c>
      <c r="X159">
        <v>1934</v>
      </c>
      <c r="Y159">
        <v>1809.3</v>
      </c>
      <c r="Z159">
        <v>1934</v>
      </c>
      <c r="AA159">
        <v>1601.35</v>
      </c>
      <c r="AB159">
        <v>1953.05</v>
      </c>
      <c r="AC159" s="1">
        <f>(Table2[[#This Row],[Close Price]]/Table2[[#This Row],[Day Low]])-1</f>
        <v>1.1053998784060104E-2</v>
      </c>
      <c r="AD159" s="1">
        <f>(Table2[[#This Row],[Day High]]/Table2[[#This Row],[Close Price]])-1</f>
        <v>5.7235007926529358E-2</v>
      </c>
      <c r="AE159" s="1">
        <f>(Table2[[#This Row],[Close Price]]/Table2[[#This Row],[Current Week Low]])-1</f>
        <v>1.1053998784060104E-2</v>
      </c>
      <c r="AF159" s="1">
        <f>(Table2[[#This Row],[Current Week High]]/Table2[[#This Row],[Close Price]])-1</f>
        <v>5.7235007926529358E-2</v>
      </c>
      <c r="AG159" s="1">
        <f>(Table2[[#This Row],[Close Price]]/Table2[[#This Row],[Current Month Low]])-1</f>
        <v>0.14234864333218855</v>
      </c>
      <c r="AH159" s="1">
        <f>(Table2[[#This Row],[Current Month High]]/Table2[[#This Row],[Close Price]])-1</f>
        <v>6.7648827420324631E-2</v>
      </c>
      <c r="AI159">
        <v>6.7648827420324604</v>
      </c>
      <c r="AJ159">
        <v>87.620512820512801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-0.01</v>
      </c>
      <c r="AM159" t="s">
        <v>2949</v>
      </c>
      <c r="AN159">
        <v>-3.94</v>
      </c>
      <c r="AO159" t="s">
        <v>2949</v>
      </c>
      <c r="AP159">
        <v>0.131110682456794</v>
      </c>
      <c r="AQ159">
        <f>(Table2[[#This Row],[Sharpe Ratio]]-AVERAGE(Table2[Sharpe Ratio]))/_xlfn.STDEV.P(Table2[Sharpe Ratio])</f>
        <v>0.79648561887243574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1.0167645416149111</v>
      </c>
    </row>
    <row r="160" spans="1:44" x14ac:dyDescent="0.3">
      <c r="A160" t="s">
        <v>443</v>
      </c>
      <c r="B160" t="s">
        <v>444</v>
      </c>
      <c r="C160" t="s">
        <v>2922</v>
      </c>
      <c r="D160" t="s">
        <v>445</v>
      </c>
      <c r="E160">
        <v>46398.295895670002</v>
      </c>
      <c r="F160">
        <v>999.05</v>
      </c>
      <c r="G160">
        <v>111.635289097529</v>
      </c>
      <c r="H160">
        <f>(Table2[[#This Row],[1Y Return vs Nifty]]-AVERAGE(Table2[1Y Return vs Nifty]))/_xlfn.STDEV.P(Table2[1Y Return vs Nifty])</f>
        <v>0.79234260930822908</v>
      </c>
      <c r="I160">
        <v>38.250604092663998</v>
      </c>
      <c r="J160">
        <f>(Table2[[#This Row],[1M Return vs Nifty]]-AVERAGE(Table2[1M Return vs Nifty]))/_xlfn.STDEV.P(Table2[1M Return vs Nifty])</f>
        <v>3.4047823296111601</v>
      </c>
      <c r="K160">
        <v>13.646579410547</v>
      </c>
      <c r="L160">
        <f>(Table2[[#This Row],[6M Return vs Nifty]]-AVERAGE(Table2[6M Return vs Nifty]))/_xlfn.STDEV.P(Table2[6M Return vs Nifty])</f>
        <v>3.5099060384414495E-2</v>
      </c>
      <c r="M160">
        <v>29.535981625298199</v>
      </c>
      <c r="N160">
        <f>(Table2[[#This Row],[1W Return vs Nifty]]-AVERAGE(Table2[1W Return vs Nifty]))/_xlfn.STDEV.P(Table2[1W Return vs Nifty])</f>
        <v>5.8688918236279708</v>
      </c>
      <c r="O160">
        <v>852.96</v>
      </c>
      <c r="P160">
        <v>771.30797546238398</v>
      </c>
      <c r="Q160">
        <v>681.11776587086604</v>
      </c>
      <c r="R160">
        <v>65.472409045723296</v>
      </c>
      <c r="S160" s="1">
        <f>(Table2[[#This Row],[Close Price]]-Table2[[#This Row],[20D EMA]])/Table2[[#This Row],[20D EMA]]</f>
        <v>0.17127415119114603</v>
      </c>
      <c r="T160" s="1">
        <f>(Table2[[#This Row],[Close Price]]-Table2[[#This Row],[50D EMA]])/Table2[[#This Row],[50D EMA]]</f>
        <v>0.2952673014966416</v>
      </c>
      <c r="U160" s="1">
        <f>(Table2[[#This Row],[Close Price]]-Table2[[#This Row],[200D EMA]])/Table2[[#This Row],[200D EMA]]</f>
        <v>0.46678012241044831</v>
      </c>
      <c r="V160">
        <v>3.82210791682335</v>
      </c>
      <c r="W160">
        <v>984</v>
      </c>
      <c r="X160">
        <v>1042.4000000000001</v>
      </c>
      <c r="Y160">
        <v>984</v>
      </c>
      <c r="Z160">
        <v>1104</v>
      </c>
      <c r="AA160">
        <v>579.79999999999995</v>
      </c>
      <c r="AB160">
        <v>1187</v>
      </c>
      <c r="AC160" s="1">
        <f>(Table2[[#This Row],[Close Price]]/Table2[[#This Row],[Day Low]])-1</f>
        <v>1.5294715447154328E-2</v>
      </c>
      <c r="AD160" s="1">
        <f>(Table2[[#This Row],[Day High]]/Table2[[#This Row],[Close Price]])-1</f>
        <v>4.3391221660577628E-2</v>
      </c>
      <c r="AE160" s="1">
        <f>(Table2[[#This Row],[Close Price]]/Table2[[#This Row],[Current Week Low]])-1</f>
        <v>1.5294715447154328E-2</v>
      </c>
      <c r="AF160" s="1">
        <f>(Table2[[#This Row],[Current Week High]]/Table2[[#This Row],[Close Price]])-1</f>
        <v>0.10504979730744202</v>
      </c>
      <c r="AG160" s="1">
        <f>(Table2[[#This Row],[Close Price]]/Table2[[#This Row],[Current Month Low]])-1</f>
        <v>0.72309417040358759</v>
      </c>
      <c r="AH160" s="1">
        <f>(Table2[[#This Row],[Current Month High]]/Table2[[#This Row],[Close Price]])-1</f>
        <v>0.18812872228617183</v>
      </c>
      <c r="AI160">
        <v>18.812872228617099</v>
      </c>
      <c r="AJ160">
        <v>143.670731707317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0.37</v>
      </c>
      <c r="AM160" t="s">
        <v>2950</v>
      </c>
      <c r="AN160">
        <v>43.66</v>
      </c>
      <c r="AO160" t="s">
        <v>2950</v>
      </c>
      <c r="AP160">
        <v>0.131001753915373</v>
      </c>
      <c r="AQ160">
        <f>(Table2[[#This Row],[Sharpe Ratio]]-AVERAGE(Table2[Sharpe Ratio]))/_xlfn.STDEV.P(Table2[Sharpe Ratio])</f>
        <v>0.79528331445971023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10.896399137391484</v>
      </c>
    </row>
    <row r="161" spans="1:44" x14ac:dyDescent="0.3">
      <c r="A161" t="s">
        <v>314</v>
      </c>
      <c r="B161" t="s">
        <v>315</v>
      </c>
      <c r="C161" t="s">
        <v>2912</v>
      </c>
      <c r="D161" t="s">
        <v>316</v>
      </c>
      <c r="E161">
        <v>73981.493281119998</v>
      </c>
      <c r="F161">
        <v>4205.7</v>
      </c>
      <c r="G161">
        <v>4.5186334242046096</v>
      </c>
      <c r="H161">
        <f>(Table2[[#This Row],[1Y Return vs Nifty]]-AVERAGE(Table2[1Y Return vs Nifty]))/_xlfn.STDEV.P(Table2[1Y Return vs Nifty])</f>
        <v>-0.48365704351434502</v>
      </c>
      <c r="I161">
        <v>9.0897485772768896</v>
      </c>
      <c r="J161">
        <f>(Table2[[#This Row],[1M Return vs Nifty]]-AVERAGE(Table2[1M Return vs Nifty]))/_xlfn.STDEV.P(Table2[1M Return vs Nifty])</f>
        <v>0.5561761079432459</v>
      </c>
      <c r="K161">
        <v>5.4463589412178202</v>
      </c>
      <c r="L161">
        <f>(Table2[[#This Row],[6M Return vs Nifty]]-AVERAGE(Table2[6M Return vs Nifty]))/_xlfn.STDEV.P(Table2[6M Return vs Nifty])</f>
        <v>-0.21617179214534546</v>
      </c>
      <c r="M161">
        <v>-1.4469603630323</v>
      </c>
      <c r="N161">
        <f>(Table2[[#This Row],[1W Return vs Nifty]]-AVERAGE(Table2[1W Return vs Nifty]))/_xlfn.STDEV.P(Table2[1W Return vs Nifty])</f>
        <v>-0.27027232290014147</v>
      </c>
      <c r="O161">
        <v>4062.25</v>
      </c>
      <c r="P161">
        <v>3902.8163134331098</v>
      </c>
      <c r="Q161">
        <v>3564.8155321346298</v>
      </c>
      <c r="R161">
        <v>53.742024624274599</v>
      </c>
      <c r="S161" s="1">
        <f>(Table2[[#This Row],[Close Price]]-Table2[[#This Row],[20D EMA]])/Table2[[#This Row],[20D EMA]]</f>
        <v>3.5312942334912875E-2</v>
      </c>
      <c r="T161" s="1">
        <f>(Table2[[#This Row],[Close Price]]-Table2[[#This Row],[50D EMA]])/Table2[[#This Row],[50D EMA]]</f>
        <v>7.760644166736573E-2</v>
      </c>
      <c r="U161" s="1">
        <f>(Table2[[#This Row],[Close Price]]-Table2[[#This Row],[200D EMA]])/Table2[[#This Row],[200D EMA]]</f>
        <v>0.1797805418227644</v>
      </c>
      <c r="V161">
        <v>1.6551428460525499</v>
      </c>
      <c r="W161">
        <v>4160</v>
      </c>
      <c r="X161">
        <v>4243.45</v>
      </c>
      <c r="Y161">
        <v>3955</v>
      </c>
      <c r="Z161">
        <v>4358.3500000000004</v>
      </c>
      <c r="AA161">
        <v>3515.05</v>
      </c>
      <c r="AB161">
        <v>4400</v>
      </c>
      <c r="AC161" s="1">
        <f>(Table2[[#This Row],[Close Price]]/Table2[[#This Row],[Day Low]])-1</f>
        <v>1.098557692307689E-2</v>
      </c>
      <c r="AD161" s="1">
        <f>(Table2[[#This Row],[Day High]]/Table2[[#This Row],[Close Price]])-1</f>
        <v>8.9759136410110241E-3</v>
      </c>
      <c r="AE161" s="1">
        <f>(Table2[[#This Row],[Close Price]]/Table2[[#This Row],[Current Week Low]])-1</f>
        <v>6.3388116308470188E-2</v>
      </c>
      <c r="AF161" s="1">
        <f>(Table2[[#This Row],[Current Week High]]/Table2[[#This Row],[Close Price]])-1</f>
        <v>3.6295979266234069E-2</v>
      </c>
      <c r="AG161" s="1">
        <f>(Table2[[#This Row],[Close Price]]/Table2[[#This Row],[Current Month Low]])-1</f>
        <v>0.19648369155488532</v>
      </c>
      <c r="AH161" s="1">
        <f>(Table2[[#This Row],[Current Month High]]/Table2[[#This Row],[Close Price]])-1</f>
        <v>4.6199205839693835E-2</v>
      </c>
      <c r="AI161">
        <v>4.61992058396938</v>
      </c>
      <c r="AJ161">
        <v>52.490935460478603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-0.03</v>
      </c>
      <c r="AM161" t="s">
        <v>2949</v>
      </c>
      <c r="AN161">
        <v>8.91</v>
      </c>
      <c r="AO161" t="s">
        <v>2950</v>
      </c>
      <c r="AP161">
        <v>0.13057033904649401</v>
      </c>
      <c r="AQ161">
        <f>(Table2[[#This Row],[Sharpe Ratio]]-AVERAGE(Table2[Sharpe Ratio]))/_xlfn.STDEV.P(Table2[Sharpe Ratio])</f>
        <v>0.79052155051977169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0.37659649990318567</v>
      </c>
    </row>
    <row r="162" spans="1:44" x14ac:dyDescent="0.3">
      <c r="A162" t="s">
        <v>727</v>
      </c>
      <c r="B162" t="s">
        <v>728</v>
      </c>
      <c r="C162" t="s">
        <v>2911</v>
      </c>
      <c r="D162" t="s">
        <v>202</v>
      </c>
      <c r="E162">
        <v>19941.88961952</v>
      </c>
      <c r="F162">
        <v>1184.3</v>
      </c>
      <c r="G162">
        <v>99.227442194512506</v>
      </c>
      <c r="H162">
        <f>(Table2[[#This Row],[1Y Return vs Nifty]]-AVERAGE(Table2[1Y Return vs Nifty]))/_xlfn.STDEV.P(Table2[1Y Return vs Nifty])</f>
        <v>0.64453731944920767</v>
      </c>
      <c r="I162">
        <v>-8.3937474753285297</v>
      </c>
      <c r="J162">
        <f>(Table2[[#This Row],[1M Return vs Nifty]]-AVERAGE(Table2[1M Return vs Nifty]))/_xlfn.STDEV.P(Table2[1M Return vs Nifty])</f>
        <v>-1.1517160218222438</v>
      </c>
      <c r="K162">
        <v>73.763641945264794</v>
      </c>
      <c r="L162">
        <f>(Table2[[#This Row],[6M Return vs Nifty]]-AVERAGE(Table2[6M Return vs Nifty]))/_xlfn.STDEV.P(Table2[6M Return vs Nifty])</f>
        <v>1.8772038685639381</v>
      </c>
      <c r="M162">
        <v>-5.5622659597744297</v>
      </c>
      <c r="N162">
        <f>(Table2[[#This Row],[1W Return vs Nifty]]-AVERAGE(Table2[1W Return vs Nifty]))/_xlfn.STDEV.P(Table2[1W Return vs Nifty])</f>
        <v>-1.0857060728984944</v>
      </c>
      <c r="O162">
        <v>1190.02</v>
      </c>
      <c r="P162">
        <v>1168.43257153014</v>
      </c>
      <c r="Q162">
        <v>942.32560842227701</v>
      </c>
      <c r="R162">
        <v>60.556136359260897</v>
      </c>
      <c r="S162" s="1">
        <f>(Table2[[#This Row],[Close Price]]-Table2[[#This Row],[20D EMA]])/Table2[[#This Row],[20D EMA]]</f>
        <v>-4.8066419051780874E-3</v>
      </c>
      <c r="T162" s="1">
        <f>(Table2[[#This Row],[Close Price]]-Table2[[#This Row],[50D EMA]])/Table2[[#This Row],[50D EMA]]</f>
        <v>1.3580097693682519E-2</v>
      </c>
      <c r="U162" s="1">
        <f>(Table2[[#This Row],[Close Price]]-Table2[[#This Row],[200D EMA]])/Table2[[#This Row],[200D EMA]]</f>
        <v>0.25678426800143678</v>
      </c>
      <c r="V162">
        <v>2.242208963021</v>
      </c>
      <c r="W162">
        <v>1160.0999999999999</v>
      </c>
      <c r="X162">
        <v>1213</v>
      </c>
      <c r="Y162">
        <v>1150.25</v>
      </c>
      <c r="Z162">
        <v>1213</v>
      </c>
      <c r="AA162">
        <v>978.35</v>
      </c>
      <c r="AB162">
        <v>1309.1500000000001</v>
      </c>
      <c r="AC162" s="1">
        <f>(Table2[[#This Row],[Close Price]]/Table2[[#This Row],[Day Low]])-1</f>
        <v>2.0860270666321901E-2</v>
      </c>
      <c r="AD162" s="1">
        <f>(Table2[[#This Row],[Day High]]/Table2[[#This Row],[Close Price]])-1</f>
        <v>2.4233724563033077E-2</v>
      </c>
      <c r="AE162" s="1">
        <f>(Table2[[#This Row],[Close Price]]/Table2[[#This Row],[Current Week Low]])-1</f>
        <v>2.9602260378178702E-2</v>
      </c>
      <c r="AF162" s="1">
        <f>(Table2[[#This Row],[Current Week High]]/Table2[[#This Row],[Close Price]])-1</f>
        <v>2.4233724563033077E-2</v>
      </c>
      <c r="AG162" s="1">
        <f>(Table2[[#This Row],[Close Price]]/Table2[[#This Row],[Current Month Low]])-1</f>
        <v>0.21050748709562006</v>
      </c>
      <c r="AH162" s="1">
        <f>(Table2[[#This Row],[Current Month High]]/Table2[[#This Row],[Close Price]])-1</f>
        <v>0.10542092375242773</v>
      </c>
      <c r="AI162">
        <v>13.3665456387739</v>
      </c>
      <c r="AJ162">
        <v>129.51550387596899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0.01</v>
      </c>
      <c r="AM162" t="s">
        <v>2950</v>
      </c>
      <c r="AN162">
        <v>0.08</v>
      </c>
      <c r="AO162" t="s">
        <v>2950</v>
      </c>
      <c r="AP162">
        <v>0.13041783591852099</v>
      </c>
      <c r="AQ162">
        <f>(Table2[[#This Row],[Sharpe Ratio]]-AVERAGE(Table2[Sharpe Ratio]))/_xlfn.STDEV.P(Table2[Sharpe Ratio])</f>
        <v>0.78883828935309774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1.0731573826455052</v>
      </c>
    </row>
    <row r="163" spans="1:44" x14ac:dyDescent="0.3">
      <c r="A163" t="s">
        <v>1574</v>
      </c>
      <c r="B163" t="s">
        <v>1575</v>
      </c>
      <c r="C163" t="s">
        <v>2911</v>
      </c>
      <c r="D163" t="s">
        <v>46</v>
      </c>
      <c r="E163">
        <v>5049.548140635</v>
      </c>
      <c r="F163">
        <v>68.77</v>
      </c>
      <c r="G163">
        <v>108.427362877009</v>
      </c>
      <c r="H163">
        <f>(Table2[[#This Row],[1Y Return vs Nifty]]-AVERAGE(Table2[1Y Return vs Nifty]))/_xlfn.STDEV.P(Table2[1Y Return vs Nifty])</f>
        <v>0.75412901201158267</v>
      </c>
      <c r="I163">
        <v>5.6185507568006097</v>
      </c>
      <c r="J163">
        <f>(Table2[[#This Row],[1M Return vs Nifty]]-AVERAGE(Table2[1M Return vs Nifty]))/_xlfn.STDEV.P(Table2[1M Return vs Nifty])</f>
        <v>0.21708880980717915</v>
      </c>
      <c r="K163">
        <v>1.07605654026885</v>
      </c>
      <c r="L163">
        <f>(Table2[[#This Row],[6M Return vs Nifty]]-AVERAGE(Table2[6M Return vs Nifty]))/_xlfn.STDEV.P(Table2[6M Return vs Nifty])</f>
        <v>-0.35008643678283741</v>
      </c>
      <c r="M163">
        <v>-3.0241792706300799</v>
      </c>
      <c r="N163">
        <f>(Table2[[#This Row],[1W Return vs Nifty]]-AVERAGE(Table2[1W Return vs Nifty]))/_xlfn.STDEV.P(Table2[1W Return vs Nifty])</f>
        <v>-0.58279286315088608</v>
      </c>
      <c r="O163">
        <v>65.37</v>
      </c>
      <c r="P163">
        <v>62.826536084683902</v>
      </c>
      <c r="Q163">
        <v>56.843354597775097</v>
      </c>
      <c r="R163">
        <v>63.514654515677996</v>
      </c>
      <c r="S163" s="1">
        <f>(Table2[[#This Row],[Close Price]]-Table2[[#This Row],[20D EMA]])/Table2[[#This Row],[20D EMA]]</f>
        <v>5.2011626128193225E-2</v>
      </c>
      <c r="T163" s="1">
        <f>(Table2[[#This Row],[Close Price]]-Table2[[#This Row],[50D EMA]])/Table2[[#This Row],[50D EMA]]</f>
        <v>9.4601171506652829E-2</v>
      </c>
      <c r="U163" s="1">
        <f>(Table2[[#This Row],[Close Price]]-Table2[[#This Row],[200D EMA]])/Table2[[#This Row],[200D EMA]]</f>
        <v>0.20981600200442285</v>
      </c>
      <c r="V163">
        <v>1.86964552242662</v>
      </c>
      <c r="W163">
        <v>68.569999999999993</v>
      </c>
      <c r="X163">
        <v>71.400000000000006</v>
      </c>
      <c r="Y163">
        <v>67.709999999999994</v>
      </c>
      <c r="Z163">
        <v>71.400000000000006</v>
      </c>
      <c r="AA163">
        <v>50.2</v>
      </c>
      <c r="AB163">
        <v>74.400000000000006</v>
      </c>
      <c r="AC163" s="1">
        <f>(Table2[[#This Row],[Close Price]]/Table2[[#This Row],[Day Low]])-1</f>
        <v>2.9167274318215863E-3</v>
      </c>
      <c r="AD163" s="1">
        <f>(Table2[[#This Row],[Day High]]/Table2[[#This Row],[Close Price]])-1</f>
        <v>3.8243420095972258E-2</v>
      </c>
      <c r="AE163" s="1">
        <f>(Table2[[#This Row],[Close Price]]/Table2[[#This Row],[Current Week Low]])-1</f>
        <v>1.5654999261556668E-2</v>
      </c>
      <c r="AF163" s="1">
        <f>(Table2[[#This Row],[Current Week High]]/Table2[[#This Row],[Close Price]])-1</f>
        <v>3.8243420095972258E-2</v>
      </c>
      <c r="AG163" s="1">
        <f>(Table2[[#This Row],[Close Price]]/Table2[[#This Row],[Current Month Low]])-1</f>
        <v>0.36992031872509945</v>
      </c>
      <c r="AH163" s="1">
        <f>(Table2[[#This Row],[Current Month High]]/Table2[[#This Row],[Close Price]])-1</f>
        <v>8.1867093209248454E-2</v>
      </c>
      <c r="AI163">
        <v>14.875672531627099</v>
      </c>
      <c r="AJ163">
        <v>143.433628318584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0.03</v>
      </c>
      <c r="AM163" t="s">
        <v>2950</v>
      </c>
      <c r="AN163">
        <v>15.87</v>
      </c>
      <c r="AO163" t="s">
        <v>2950</v>
      </c>
      <c r="AP163">
        <v>0.12953011201376299</v>
      </c>
      <c r="AQ163">
        <f>(Table2[[#This Row],[Sharpe Ratio]]-AVERAGE(Table2[Sharpe Ratio]))/_xlfn.STDEV.P(Table2[Sharpe Ratio])</f>
        <v>0.77903999081674435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0.81737851270178252</v>
      </c>
    </row>
    <row r="164" spans="1:44" x14ac:dyDescent="0.3">
      <c r="A164" t="s">
        <v>1504</v>
      </c>
      <c r="B164" t="s">
        <v>1505</v>
      </c>
      <c r="C164" t="s">
        <v>2912</v>
      </c>
      <c r="D164" t="s">
        <v>255</v>
      </c>
      <c r="E164">
        <v>5585.5946069000001</v>
      </c>
      <c r="F164">
        <v>476.4</v>
      </c>
      <c r="G164">
        <v>127.12924589041501</v>
      </c>
      <c r="H164">
        <f>(Table2[[#This Row],[1Y Return vs Nifty]]-AVERAGE(Table2[1Y Return vs Nifty]))/_xlfn.STDEV.P(Table2[1Y Return vs Nifty])</f>
        <v>0.97691039070783026</v>
      </c>
      <c r="I164">
        <v>9.1131028313597593</v>
      </c>
      <c r="J164">
        <f>(Table2[[#This Row],[1M Return vs Nifty]]-AVERAGE(Table2[1M Return vs Nifty]))/_xlfn.STDEV.P(Table2[1M Return vs Nifty])</f>
        <v>0.55845749071844508</v>
      </c>
      <c r="K164">
        <v>8.6788714207746605</v>
      </c>
      <c r="L164">
        <f>(Table2[[#This Row],[6M Return vs Nifty]]-AVERAGE(Table2[6M Return vs Nifty]))/_xlfn.STDEV.P(Table2[6M Return vs Nifty])</f>
        <v>-0.11712126422487107</v>
      </c>
      <c r="M164">
        <v>3.2930214428962898</v>
      </c>
      <c r="N164">
        <f>(Table2[[#This Row],[1W Return vs Nifty]]-AVERAGE(Table2[1W Return vs Nifty]))/_xlfn.STDEV.P(Table2[1W Return vs Nifty])</f>
        <v>0.66893888464472318</v>
      </c>
      <c r="O164">
        <v>408.97</v>
      </c>
      <c r="P164">
        <v>386.98351444239199</v>
      </c>
      <c r="Q164">
        <v>347.207846091774</v>
      </c>
      <c r="R164">
        <v>69.8189196180913</v>
      </c>
      <c r="S164" s="1">
        <f>(Table2[[#This Row],[Close Price]]-Table2[[#This Row],[20D EMA]])/Table2[[#This Row],[20D EMA]]</f>
        <v>0.16487761938528486</v>
      </c>
      <c r="T164" s="1">
        <f>(Table2[[#This Row],[Close Price]]-Table2[[#This Row],[50D EMA]])/Table2[[#This Row],[50D EMA]]</f>
        <v>0.2310601930587379</v>
      </c>
      <c r="U164" s="1">
        <f>(Table2[[#This Row],[Close Price]]-Table2[[#This Row],[200D EMA]])/Table2[[#This Row],[200D EMA]]</f>
        <v>0.37208880894378721</v>
      </c>
      <c r="V164">
        <v>2.4566545937665398</v>
      </c>
      <c r="W164">
        <v>436.25</v>
      </c>
      <c r="X164">
        <v>480.4</v>
      </c>
      <c r="Y164">
        <v>420.4</v>
      </c>
      <c r="Z164">
        <v>480.4</v>
      </c>
      <c r="AA164">
        <v>335</v>
      </c>
      <c r="AB164">
        <v>480.4</v>
      </c>
      <c r="AC164" s="1">
        <f>(Table2[[#This Row],[Close Price]]/Table2[[#This Row],[Day Low]])-1</f>
        <v>9.2034383954154642E-2</v>
      </c>
      <c r="AD164" s="1">
        <f>(Table2[[#This Row],[Day High]]/Table2[[#This Row],[Close Price]])-1</f>
        <v>8.3963056255247359E-3</v>
      </c>
      <c r="AE164" s="1">
        <f>(Table2[[#This Row],[Close Price]]/Table2[[#This Row],[Current Week Low]])-1</f>
        <v>0.13320647002854424</v>
      </c>
      <c r="AF164" s="1">
        <f>(Table2[[#This Row],[Current Week High]]/Table2[[#This Row],[Close Price]])-1</f>
        <v>8.3963056255247359E-3</v>
      </c>
      <c r="AG164" s="1">
        <f>(Table2[[#This Row],[Close Price]]/Table2[[#This Row],[Current Month Low]])-1</f>
        <v>0.42208955223880595</v>
      </c>
      <c r="AH164" s="1">
        <f>(Table2[[#This Row],[Current Month High]]/Table2[[#This Row],[Close Price]])-1</f>
        <v>8.3963056255247359E-3</v>
      </c>
      <c r="AI164">
        <v>0.83963056255247304</v>
      </c>
      <c r="AJ164">
        <v>155.10040160642501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0.11</v>
      </c>
      <c r="AM164" t="s">
        <v>2950</v>
      </c>
      <c r="AN164">
        <v>25.9</v>
      </c>
      <c r="AO164" t="s">
        <v>2950</v>
      </c>
      <c r="AP164">
        <v>0.12883262196335801</v>
      </c>
      <c r="AQ164">
        <f>(Table2[[#This Row],[Sharpe Ratio]]-AVERAGE(Table2[Sharpe Ratio]))/_xlfn.STDEV.P(Table2[Sharpe Ratio])</f>
        <v>0.77134140829195896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2.8585269101380866</v>
      </c>
    </row>
    <row r="165" spans="1:44" x14ac:dyDescent="0.3">
      <c r="A165" t="s">
        <v>517</v>
      </c>
      <c r="B165" t="s">
        <v>518</v>
      </c>
      <c r="C165" t="s">
        <v>2908</v>
      </c>
      <c r="D165" t="s">
        <v>49</v>
      </c>
      <c r="E165">
        <v>35495.284854899997</v>
      </c>
      <c r="F165">
        <v>424.7</v>
      </c>
      <c r="G165">
        <v>-1.1373440568047599</v>
      </c>
      <c r="H165">
        <f>(Table2[[#This Row],[1Y Return vs Nifty]]-AVERAGE(Table2[1Y Return vs Nifty]))/_xlfn.STDEV.P(Table2[1Y Return vs Nifty])</f>
        <v>-0.5510324227844946</v>
      </c>
      <c r="I165">
        <v>-12.0867446268586</v>
      </c>
      <c r="J165">
        <f>(Table2[[#This Row],[1M Return vs Nifty]]-AVERAGE(Table2[1M Return vs Nifty]))/_xlfn.STDEV.P(Table2[1M Return vs Nifty])</f>
        <v>-1.5124700009673167</v>
      </c>
      <c r="K165">
        <v>-14.6419981391037</v>
      </c>
      <c r="L165">
        <f>(Table2[[#This Row],[6M Return vs Nifty]]-AVERAGE(Table2[6M Return vs Nifty]))/_xlfn.STDEV.P(Table2[6M Return vs Nifty])</f>
        <v>-0.83171848730725606</v>
      </c>
      <c r="M165">
        <v>-5.8963819937834101</v>
      </c>
      <c r="N165">
        <f>(Table2[[#This Row],[1W Return vs Nifty]]-AVERAGE(Table2[1W Return vs Nifty]))/_xlfn.STDEV.P(Table2[1W Return vs Nifty])</f>
        <v>-1.1519100240126483</v>
      </c>
      <c r="O165">
        <v>436.68</v>
      </c>
      <c r="P165">
        <v>451.218013781872</v>
      </c>
      <c r="Q165">
        <v>435.40126689077499</v>
      </c>
      <c r="R165">
        <v>39.453936840487799</v>
      </c>
      <c r="S165" s="1">
        <f>(Table2[[#This Row],[Close Price]]-Table2[[#This Row],[20D EMA]])/Table2[[#This Row],[20D EMA]]</f>
        <v>-2.7434276815975125E-2</v>
      </c>
      <c r="T165" s="1">
        <f>(Table2[[#This Row],[Close Price]]-Table2[[#This Row],[50D EMA]])/Table2[[#This Row],[50D EMA]]</f>
        <v>-5.8769847328593944E-2</v>
      </c>
      <c r="U165" s="1">
        <f>(Table2[[#This Row],[Close Price]]-Table2[[#This Row],[200D EMA]])/Table2[[#This Row],[200D EMA]]</f>
        <v>-2.4577941555368805E-2</v>
      </c>
      <c r="V165">
        <v>1.3917783214172299</v>
      </c>
      <c r="W165">
        <v>419.45</v>
      </c>
      <c r="X165">
        <v>432.9</v>
      </c>
      <c r="Y165">
        <v>412.05</v>
      </c>
      <c r="Z165">
        <v>432.9</v>
      </c>
      <c r="AA165">
        <v>396.8</v>
      </c>
      <c r="AB165">
        <v>472.4</v>
      </c>
      <c r="AC165" s="1">
        <f>(Table2[[#This Row],[Close Price]]/Table2[[#This Row],[Day Low]])-1</f>
        <v>1.2516390511383868E-2</v>
      </c>
      <c r="AD165" s="1">
        <f>(Table2[[#This Row],[Day High]]/Table2[[#This Row],[Close Price]])-1</f>
        <v>1.930774664469026E-2</v>
      </c>
      <c r="AE165" s="1">
        <f>(Table2[[#This Row],[Close Price]]/Table2[[#This Row],[Current Week Low]])-1</f>
        <v>3.0700157747846069E-2</v>
      </c>
      <c r="AF165" s="1">
        <f>(Table2[[#This Row],[Current Week High]]/Table2[[#This Row],[Close Price]])-1</f>
        <v>1.930774664469026E-2</v>
      </c>
      <c r="AG165" s="1">
        <f>(Table2[[#This Row],[Close Price]]/Table2[[#This Row],[Current Month Low]])-1</f>
        <v>7.03125E-2</v>
      </c>
      <c r="AH165" s="1">
        <f>(Table2[[#This Row],[Current Month High]]/Table2[[#This Row],[Close Price]])-1</f>
        <v>0.11231457499411346</v>
      </c>
      <c r="AI165">
        <v>22.368730868848601</v>
      </c>
      <c r="AJ165">
        <v>27.883167720566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-0.23</v>
      </c>
      <c r="AM165" t="s">
        <v>2949</v>
      </c>
      <c r="AN165">
        <v>-5.99</v>
      </c>
      <c r="AO165" t="s">
        <v>2949</v>
      </c>
      <c r="AP165">
        <v>0.12858088298420201</v>
      </c>
      <c r="AQ165">
        <f>(Table2[[#This Row],[Sharpe Ratio]]-AVERAGE(Table2[Sharpe Ratio]))/_xlfn.STDEV.P(Table2[Sharpe Ratio])</f>
        <v>0.76856282628263506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66" spans="1:44" x14ac:dyDescent="0.3">
      <c r="A166" t="s">
        <v>637</v>
      </c>
      <c r="B166" t="s">
        <v>638</v>
      </c>
      <c r="C166" t="s">
        <v>2915</v>
      </c>
      <c r="D166" t="s">
        <v>283</v>
      </c>
      <c r="E166">
        <v>25443.331829625</v>
      </c>
      <c r="F166">
        <v>1189.1500000000001</v>
      </c>
      <c r="G166">
        <v>-9.4302558085345591</v>
      </c>
      <c r="H166">
        <f>(Table2[[#This Row],[1Y Return vs Nifty]]-AVERAGE(Table2[1Y Return vs Nifty]))/_xlfn.STDEV.P(Table2[1Y Return vs Nifty])</f>
        <v>-0.64981960438178821</v>
      </c>
      <c r="I166">
        <v>-8.93759454543817</v>
      </c>
      <c r="J166">
        <f>(Table2[[#This Row],[1M Return vs Nifty]]-AVERAGE(Table2[1M Return vs Nifty]))/_xlfn.STDEV.P(Table2[1M Return vs Nifty])</f>
        <v>-1.2048422460077013</v>
      </c>
      <c r="K166">
        <v>-10.746998959009201</v>
      </c>
      <c r="L166">
        <f>(Table2[[#This Row],[6M Return vs Nifty]]-AVERAGE(Table2[6M Return vs Nifty]))/_xlfn.STDEV.P(Table2[6M Return vs Nifty])</f>
        <v>-0.71236806639532613</v>
      </c>
      <c r="M166">
        <v>-5.7096102114364902</v>
      </c>
      <c r="N166">
        <f>(Table2[[#This Row],[1W Return vs Nifty]]-AVERAGE(Table2[1W Return vs Nifty]))/_xlfn.STDEV.P(Table2[1W Return vs Nifty])</f>
        <v>-1.1149018331765672</v>
      </c>
      <c r="O166">
        <v>1224.32</v>
      </c>
      <c r="P166">
        <v>1240.0009528444</v>
      </c>
      <c r="Q166">
        <v>1185.96110891738</v>
      </c>
      <c r="R166">
        <v>40.878713788214597</v>
      </c>
      <c r="S166" s="1">
        <f>(Table2[[#This Row],[Close Price]]-Table2[[#This Row],[20D EMA]])/Table2[[#This Row],[20D EMA]]</f>
        <v>-2.8726150026136831E-2</v>
      </c>
      <c r="T166" s="1">
        <f>(Table2[[#This Row],[Close Price]]-Table2[[#This Row],[50D EMA]])/Table2[[#This Row],[50D EMA]]</f>
        <v>-4.1008801426929926E-2</v>
      </c>
      <c r="U166" s="1">
        <f>(Table2[[#This Row],[Close Price]]-Table2[[#This Row],[200D EMA]])/Table2[[#This Row],[200D EMA]]</f>
        <v>2.6888664886584039E-3</v>
      </c>
      <c r="V166">
        <v>1.2911770591249401</v>
      </c>
      <c r="W166">
        <v>1185</v>
      </c>
      <c r="X166">
        <v>1202.95</v>
      </c>
      <c r="Y166">
        <v>1181.1500000000001</v>
      </c>
      <c r="Z166">
        <v>1206.3499999999999</v>
      </c>
      <c r="AA166">
        <v>1080</v>
      </c>
      <c r="AB166">
        <v>1319.8</v>
      </c>
      <c r="AC166" s="1">
        <f>(Table2[[#This Row],[Close Price]]/Table2[[#This Row],[Day Low]])-1</f>
        <v>3.5021097046414873E-3</v>
      </c>
      <c r="AD166" s="1">
        <f>(Table2[[#This Row],[Day High]]/Table2[[#This Row],[Close Price]])-1</f>
        <v>1.1604927889669048E-2</v>
      </c>
      <c r="AE166" s="1">
        <f>(Table2[[#This Row],[Close Price]]/Table2[[#This Row],[Current Week Low]])-1</f>
        <v>6.7730601532405288E-3</v>
      </c>
      <c r="AF166" s="1">
        <f>(Table2[[#This Row],[Current Week High]]/Table2[[#This Row],[Close Price]])-1</f>
        <v>1.4464113021906311E-2</v>
      </c>
      <c r="AG166" s="1">
        <f>(Table2[[#This Row],[Close Price]]/Table2[[#This Row],[Current Month Low]])-1</f>
        <v>0.101064814814815</v>
      </c>
      <c r="AH166" s="1">
        <f>(Table2[[#This Row],[Current Month High]]/Table2[[#This Row],[Close Price]])-1</f>
        <v>0.10986839339023668</v>
      </c>
      <c r="AI166">
        <v>21.506958752049702</v>
      </c>
      <c r="AJ166">
        <v>22.164577768645898</v>
      </c>
      <c r="AK166" t="str">
        <f>IF(AND(Table2[[#This Row],[20D EMA]]&gt;Table2[[#This Row],[50D EMA]],Table2[[#This Row],[50D EMA]]&gt;Table2[[#This Row],[200D EMA]]),"Uptrend","Downtrend/NoTrend")</f>
        <v>Downtrend/NoTrend</v>
      </c>
      <c r="AL166">
        <v>-0.1</v>
      </c>
      <c r="AM166" t="s">
        <v>2949</v>
      </c>
      <c r="AN166">
        <v>-4.37</v>
      </c>
      <c r="AO166" t="s">
        <v>2949</v>
      </c>
      <c r="AP166">
        <v>0.12640838062318699</v>
      </c>
      <c r="AQ166">
        <f>(Table2[[#This Row],[Sharpe Ratio]]-AVERAGE(Table2[Sharpe Ratio]))/_xlfn.STDEV.P(Table2[Sharpe Ratio])</f>
        <v>0.7445837190511353</v>
      </c>
      <c r="AR1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67" spans="1:44" x14ac:dyDescent="0.3">
      <c r="A167" t="s">
        <v>787</v>
      </c>
      <c r="B167" t="s">
        <v>788</v>
      </c>
      <c r="C167" t="s">
        <v>2915</v>
      </c>
      <c r="D167" t="s">
        <v>283</v>
      </c>
      <c r="E167">
        <v>18213.513813869999</v>
      </c>
      <c r="F167">
        <v>354.7</v>
      </c>
      <c r="G167">
        <v>-0.43038145925133903</v>
      </c>
      <c r="H167">
        <f>(Table2[[#This Row],[1Y Return vs Nifty]]-AVERAGE(Table2[1Y Return vs Nifty]))/_xlfn.STDEV.P(Table2[1Y Return vs Nifty])</f>
        <v>-0.5426109123913041</v>
      </c>
      <c r="I167">
        <v>-4.7229703442736701</v>
      </c>
      <c r="J167">
        <f>(Table2[[#This Row],[1M Return vs Nifty]]-AVERAGE(Table2[1M Return vs Nifty]))/_xlfn.STDEV.P(Table2[1M Return vs Nifty])</f>
        <v>-0.79313262675135487</v>
      </c>
      <c r="K167">
        <v>-22.412739802373</v>
      </c>
      <c r="L167">
        <f>(Table2[[#This Row],[6M Return vs Nifty]]-AVERAGE(Table2[6M Return vs Nifty]))/_xlfn.STDEV.P(Table2[6M Return vs Nifty])</f>
        <v>-1.0698292661358564</v>
      </c>
      <c r="M167">
        <v>0.91029494895402197</v>
      </c>
      <c r="N167">
        <f>(Table2[[#This Row],[1W Return vs Nifty]]-AVERAGE(Table2[1W Return vs Nifty]))/_xlfn.STDEV.P(Table2[1W Return vs Nifty])</f>
        <v>0.19680976701275266</v>
      </c>
      <c r="O167">
        <v>359.26</v>
      </c>
      <c r="P167">
        <v>373.73188459344198</v>
      </c>
      <c r="Q167">
        <v>376.09455711066101</v>
      </c>
      <c r="R167">
        <v>67.944809528621903</v>
      </c>
      <c r="S167" s="1">
        <f>(Table2[[#This Row],[Close Price]]-Table2[[#This Row],[20D EMA]])/Table2[[#This Row],[20D EMA]]</f>
        <v>-1.2692757334520967E-2</v>
      </c>
      <c r="T167" s="1">
        <f>(Table2[[#This Row],[Close Price]]-Table2[[#This Row],[50D EMA]])/Table2[[#This Row],[50D EMA]]</f>
        <v>-5.0923898596839032E-2</v>
      </c>
      <c r="U167" s="1">
        <f>(Table2[[#This Row],[Close Price]]-Table2[[#This Row],[200D EMA]])/Table2[[#This Row],[200D EMA]]</f>
        <v>-5.6886112032634259E-2</v>
      </c>
      <c r="V167">
        <v>1.36300048264266</v>
      </c>
      <c r="W167">
        <v>351.15</v>
      </c>
      <c r="X167">
        <v>362.5</v>
      </c>
      <c r="Y167">
        <v>351.15</v>
      </c>
      <c r="Z167">
        <v>387.7</v>
      </c>
      <c r="AA167">
        <v>311.10000000000002</v>
      </c>
      <c r="AB167">
        <v>387.7</v>
      </c>
      <c r="AC167" s="1">
        <f>(Table2[[#This Row],[Close Price]]/Table2[[#This Row],[Day Low]])-1</f>
        <v>1.0109639755090383E-2</v>
      </c>
      <c r="AD167" s="1">
        <f>(Table2[[#This Row],[Day High]]/Table2[[#This Row],[Close Price]])-1</f>
        <v>2.1990414434733596E-2</v>
      </c>
      <c r="AE167" s="1">
        <f>(Table2[[#This Row],[Close Price]]/Table2[[#This Row],[Current Week Low]])-1</f>
        <v>1.0109639755090383E-2</v>
      </c>
      <c r="AF167" s="1">
        <f>(Table2[[#This Row],[Current Week High]]/Table2[[#This Row],[Close Price]])-1</f>
        <v>9.3036368762334343E-2</v>
      </c>
      <c r="AG167" s="1">
        <f>(Table2[[#This Row],[Close Price]]/Table2[[#This Row],[Current Month Low]])-1</f>
        <v>0.14014786242365784</v>
      </c>
      <c r="AH167" s="1">
        <f>(Table2[[#This Row],[Current Month High]]/Table2[[#This Row],[Close Price]])-1</f>
        <v>9.3036368762334343E-2</v>
      </c>
      <c r="AI167">
        <v>57.316041725401703</v>
      </c>
      <c r="AJ167">
        <v>27.589928057553902</v>
      </c>
      <c r="AK167" t="str">
        <f>IF(AND(Table2[[#This Row],[20D EMA]]&gt;Table2[[#This Row],[50D EMA]],Table2[[#This Row],[50D EMA]]&gt;Table2[[#This Row],[200D EMA]]),"Uptrend","Downtrend/NoTrend")</f>
        <v>Downtrend/NoTrend</v>
      </c>
      <c r="AL167">
        <v>-0.17</v>
      </c>
      <c r="AM167" t="s">
        <v>2949</v>
      </c>
      <c r="AN167">
        <v>-0.73</v>
      </c>
      <c r="AO167" t="s">
        <v>2949</v>
      </c>
      <c r="AP167">
        <v>0.126349032583883</v>
      </c>
      <c r="AQ167">
        <f>(Table2[[#This Row],[Sharpe Ratio]]-AVERAGE(Table2[Sharpe Ratio]))/_xlfn.STDEV.P(Table2[Sharpe Ratio])</f>
        <v>0.74392866199619856</v>
      </c>
      <c r="AR1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68" spans="1:44" x14ac:dyDescent="0.3">
      <c r="A168" t="s">
        <v>888</v>
      </c>
      <c r="B168" t="s">
        <v>889</v>
      </c>
      <c r="C168" t="s">
        <v>2909</v>
      </c>
      <c r="D168" t="s">
        <v>27</v>
      </c>
      <c r="E168">
        <v>15023.619581995001</v>
      </c>
      <c r="F168">
        <v>77.42</v>
      </c>
      <c r="G168">
        <v>-20.795126961918601</v>
      </c>
      <c r="H168">
        <f>(Table2[[#This Row],[1Y Return vs Nifty]]-AVERAGE(Table2[1Y Return vs Nifty]))/_xlfn.STDEV.P(Table2[1Y Return vs Nifty])</f>
        <v>-0.78520071346268627</v>
      </c>
      <c r="I168">
        <v>-3.41919855514938</v>
      </c>
      <c r="J168">
        <f>(Table2[[#This Row],[1M Return vs Nifty]]-AVERAGE(Table2[1M Return vs Nifty]))/_xlfn.STDEV.P(Table2[1M Return vs Nifty])</f>
        <v>-0.66577242539598458</v>
      </c>
      <c r="K168">
        <v>-25.3259805779409</v>
      </c>
      <c r="L168">
        <f>(Table2[[#This Row],[6M Return vs Nifty]]-AVERAGE(Table2[6M Return vs Nifty]))/_xlfn.STDEV.P(Table2[6M Return vs Nifty])</f>
        <v>-1.159096682303423</v>
      </c>
      <c r="M168">
        <v>-2.75664020763951</v>
      </c>
      <c r="N168">
        <f>(Table2[[#This Row],[1W Return vs Nifty]]-AVERAGE(Table2[1W Return vs Nifty]))/_xlfn.STDEV.P(Table2[1W Return vs Nifty])</f>
        <v>-0.52978091147999384</v>
      </c>
      <c r="O168">
        <v>77.23</v>
      </c>
      <c r="P168">
        <v>78.078099962110301</v>
      </c>
      <c r="Q168">
        <v>83.029643885567907</v>
      </c>
      <c r="R168">
        <v>42.294641641521402</v>
      </c>
      <c r="S168" s="1">
        <f>(Table2[[#This Row],[Close Price]]-Table2[[#This Row],[20D EMA]])/Table2[[#This Row],[20D EMA]]</f>
        <v>2.4601838663731415E-3</v>
      </c>
      <c r="T168" s="1">
        <f>(Table2[[#This Row],[Close Price]]-Table2[[#This Row],[50D EMA]])/Table2[[#This Row],[50D EMA]]</f>
        <v>-8.4287394599722766E-3</v>
      </c>
      <c r="U168" s="1">
        <f>(Table2[[#This Row],[Close Price]]-Table2[[#This Row],[200D EMA]])/Table2[[#This Row],[200D EMA]]</f>
        <v>-6.7561940808744878E-2</v>
      </c>
      <c r="V168">
        <v>1.68316794977038</v>
      </c>
      <c r="W168">
        <v>77.23</v>
      </c>
      <c r="X168">
        <v>79.39</v>
      </c>
      <c r="Y168">
        <v>77.05</v>
      </c>
      <c r="Z168">
        <v>79.39</v>
      </c>
      <c r="AA168">
        <v>65.05</v>
      </c>
      <c r="AB168">
        <v>82.5</v>
      </c>
      <c r="AC168" s="1">
        <f>(Table2[[#This Row],[Close Price]]/Table2[[#This Row],[Day Low]])-1</f>
        <v>2.4601838663731446E-3</v>
      </c>
      <c r="AD168" s="1">
        <f>(Table2[[#This Row],[Day High]]/Table2[[#This Row],[Close Price]])-1</f>
        <v>2.5445621286489306E-2</v>
      </c>
      <c r="AE168" s="1">
        <f>(Table2[[#This Row],[Close Price]]/Table2[[#This Row],[Current Week Low]])-1</f>
        <v>4.8020765736536131E-3</v>
      </c>
      <c r="AF168" s="1">
        <f>(Table2[[#This Row],[Current Week High]]/Table2[[#This Row],[Close Price]])-1</f>
        <v>2.5445621286489306E-2</v>
      </c>
      <c r="AG168" s="1">
        <f>(Table2[[#This Row],[Close Price]]/Table2[[#This Row],[Current Month Low]])-1</f>
        <v>0.19016141429669497</v>
      </c>
      <c r="AH168" s="1">
        <f>(Table2[[#This Row],[Current Month High]]/Table2[[#This Row],[Close Price]])-1</f>
        <v>6.5616119865667732E-2</v>
      </c>
      <c r="AI168">
        <v>40.919659002841598</v>
      </c>
      <c r="AJ168">
        <v>19.0161414296694</v>
      </c>
      <c r="AK168" t="str">
        <f>IF(AND(Table2[[#This Row],[20D EMA]]&gt;Table2[[#This Row],[50D EMA]],Table2[[#This Row],[50D EMA]]&gt;Table2[[#This Row],[200D EMA]]),"Uptrend","Downtrend/NoTrend")</f>
        <v>Downtrend/NoTrend</v>
      </c>
      <c r="AL168">
        <v>-0.12</v>
      </c>
      <c r="AM168" t="s">
        <v>2949</v>
      </c>
      <c r="AN168">
        <v>4.13</v>
      </c>
      <c r="AO168" t="s">
        <v>2950</v>
      </c>
      <c r="AP168">
        <v>0.12629640983052201</v>
      </c>
      <c r="AQ168">
        <f>(Table2[[#This Row],[Sharpe Ratio]]-AVERAGE(Table2[Sharpe Ratio]))/_xlfn.STDEV.P(Table2[Sharpe Ratio])</f>
        <v>0.7433478356328751</v>
      </c>
      <c r="AR1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69" spans="1:44" x14ac:dyDescent="0.3">
      <c r="A169" t="s">
        <v>179</v>
      </c>
      <c r="B169" t="s">
        <v>180</v>
      </c>
      <c r="C169" t="s">
        <v>2908</v>
      </c>
      <c r="D169" t="s">
        <v>32</v>
      </c>
      <c r="E169">
        <v>139234.29173090999</v>
      </c>
      <c r="F169">
        <v>124.13</v>
      </c>
      <c r="G169">
        <v>119.692988302538</v>
      </c>
      <c r="H169">
        <f>(Table2[[#This Row],[1Y Return vs Nifty]]-AVERAGE(Table2[1Y Return vs Nifty]))/_xlfn.STDEV.P(Table2[1Y Return vs Nifty])</f>
        <v>0.88832788184601486</v>
      </c>
      <c r="I169">
        <v>-4.8872592226935803</v>
      </c>
      <c r="J169">
        <f>(Table2[[#This Row],[1M Return vs Nifty]]-AVERAGE(Table2[1M Return vs Nifty]))/_xlfn.STDEV.P(Table2[1M Return vs Nifty])</f>
        <v>-0.80918134387389795</v>
      </c>
      <c r="K169">
        <v>29.149972909703202</v>
      </c>
      <c r="L169">
        <f>(Table2[[#This Row],[6M Return vs Nifty]]-AVERAGE(Table2[6M Return vs Nifty]))/_xlfn.STDEV.P(Table2[6M Return vs Nifty])</f>
        <v>0.51015347095881625</v>
      </c>
      <c r="M169">
        <v>-3.7851955205950301</v>
      </c>
      <c r="N169">
        <f>(Table2[[#This Row],[1W Return vs Nifty]]-AVERAGE(Table2[1W Return vs Nifty]))/_xlfn.STDEV.P(Table2[1W Return vs Nifty])</f>
        <v>-0.73358563416887956</v>
      </c>
      <c r="O169">
        <v>126.56</v>
      </c>
      <c r="P169">
        <v>126.459316578504</v>
      </c>
      <c r="Q169">
        <v>107.150991373398</v>
      </c>
      <c r="R169">
        <v>48.921648355378402</v>
      </c>
      <c r="S169" s="1">
        <f>(Table2[[#This Row],[Close Price]]-Table2[[#This Row],[20D EMA]])/Table2[[#This Row],[20D EMA]]</f>
        <v>-1.9200379266751003E-2</v>
      </c>
      <c r="T169" s="1">
        <f>(Table2[[#This Row],[Close Price]]-Table2[[#This Row],[50D EMA]])/Table2[[#This Row],[50D EMA]]</f>
        <v>-1.841949364844149E-2</v>
      </c>
      <c r="U169" s="1">
        <f>(Table2[[#This Row],[Close Price]]-Table2[[#This Row],[200D EMA]])/Table2[[#This Row],[200D EMA]]</f>
        <v>0.15845871707741674</v>
      </c>
      <c r="V169">
        <v>0.61610457123843199</v>
      </c>
      <c r="W169">
        <v>123.75</v>
      </c>
      <c r="X169">
        <v>125.93</v>
      </c>
      <c r="Y169">
        <v>122.9</v>
      </c>
      <c r="Z169">
        <v>126.68</v>
      </c>
      <c r="AA169">
        <v>104.2</v>
      </c>
      <c r="AB169">
        <v>138.6</v>
      </c>
      <c r="AC169" s="1">
        <f>(Table2[[#This Row],[Close Price]]/Table2[[#This Row],[Day Low]])-1</f>
        <v>3.0707070707070017E-3</v>
      </c>
      <c r="AD169" s="1">
        <f>(Table2[[#This Row],[Day High]]/Table2[[#This Row],[Close Price]])-1</f>
        <v>1.4500926448078655E-2</v>
      </c>
      <c r="AE169" s="1">
        <f>(Table2[[#This Row],[Close Price]]/Table2[[#This Row],[Current Week Low]])-1</f>
        <v>1.0008136696501246E-2</v>
      </c>
      <c r="AF169" s="1">
        <f>(Table2[[#This Row],[Current Week High]]/Table2[[#This Row],[Close Price]])-1</f>
        <v>2.0542979134778205E-2</v>
      </c>
      <c r="AG169" s="1">
        <f>(Table2[[#This Row],[Close Price]]/Table2[[#This Row],[Current Month Low]])-1</f>
        <v>0.1912667946257196</v>
      </c>
      <c r="AH169" s="1">
        <f>(Table2[[#This Row],[Current Month High]]/Table2[[#This Row],[Close Price]])-1</f>
        <v>0.1165713365020542</v>
      </c>
      <c r="AI169">
        <v>15.1212438572464</v>
      </c>
      <c r="AJ169">
        <v>149.758551307847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-0.17</v>
      </c>
      <c r="AM169" t="s">
        <v>2949</v>
      </c>
      <c r="AN169">
        <v>0.19</v>
      </c>
      <c r="AO169" t="s">
        <v>2950</v>
      </c>
      <c r="AP169">
        <v>0.12585575552793199</v>
      </c>
      <c r="AQ169">
        <f>(Table2[[#This Row],[Sharpe Ratio]]-AVERAGE(Table2[Sharpe Ratio]))/_xlfn.STDEV.P(Table2[Sharpe Ratio])</f>
        <v>0.73848409096523249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0.59419846572728607</v>
      </c>
    </row>
    <row r="170" spans="1:44" x14ac:dyDescent="0.3">
      <c r="A170" t="s">
        <v>196</v>
      </c>
      <c r="B170" t="s">
        <v>197</v>
      </c>
      <c r="C170" t="s">
        <v>2908</v>
      </c>
      <c r="D170" t="s">
        <v>32</v>
      </c>
      <c r="E170">
        <v>127024.21036031999</v>
      </c>
      <c r="F170">
        <v>64.28</v>
      </c>
      <c r="G170">
        <v>142.997697860317</v>
      </c>
      <c r="H170">
        <f>(Table2[[#This Row],[1Y Return vs Nifty]]-AVERAGE(Table2[1Y Return vs Nifty]))/_xlfn.STDEV.P(Table2[1Y Return vs Nifty])</f>
        <v>1.1659392497321239</v>
      </c>
      <c r="I170">
        <v>-5.6861193692186598</v>
      </c>
      <c r="J170">
        <f>(Table2[[#This Row],[1M Return vs Nifty]]-AVERAGE(Table2[1M Return vs Nifty]))/_xlfn.STDEV.P(Table2[1M Return vs Nifty])</f>
        <v>-0.88721876573325031</v>
      </c>
      <c r="K170">
        <v>38.7269157408833</v>
      </c>
      <c r="L170">
        <f>(Table2[[#This Row],[6M Return vs Nifty]]-AVERAGE(Table2[6M Return vs Nifty]))/_xlfn.STDEV.P(Table2[6M Return vs Nifty])</f>
        <v>0.80360979921486042</v>
      </c>
      <c r="M170">
        <v>-3.2675747084779001</v>
      </c>
      <c r="N170">
        <f>(Table2[[#This Row],[1W Return vs Nifty]]-AVERAGE(Table2[1W Return vs Nifty]))/_xlfn.STDEV.P(Table2[1W Return vs Nifty])</f>
        <v>-0.63102083795155683</v>
      </c>
      <c r="O170">
        <v>66.430000000000007</v>
      </c>
      <c r="P170">
        <v>65.421739881382194</v>
      </c>
      <c r="Q170">
        <v>54.355922772795203</v>
      </c>
      <c r="R170">
        <v>64.374748914550693</v>
      </c>
      <c r="S170" s="1">
        <f>(Table2[[#This Row],[Close Price]]-Table2[[#This Row],[20D EMA]])/Table2[[#This Row],[20D EMA]]</f>
        <v>-3.2364895378594091E-2</v>
      </c>
      <c r="T170" s="1">
        <f>(Table2[[#This Row],[Close Price]]-Table2[[#This Row],[50D EMA]])/Table2[[#This Row],[50D EMA]]</f>
        <v>-1.7451995062380037E-2</v>
      </c>
      <c r="U170" s="1">
        <f>(Table2[[#This Row],[Close Price]]-Table2[[#This Row],[200D EMA]])/Table2[[#This Row],[200D EMA]]</f>
        <v>0.1825758210137817</v>
      </c>
      <c r="V170">
        <v>0.65554801406885299</v>
      </c>
      <c r="W170">
        <v>64.099999999999994</v>
      </c>
      <c r="X170">
        <v>66.34</v>
      </c>
      <c r="Y170">
        <v>64.099999999999994</v>
      </c>
      <c r="Z170">
        <v>66.680000000000007</v>
      </c>
      <c r="AA170">
        <v>58.6</v>
      </c>
      <c r="AB170">
        <v>74.900000000000006</v>
      </c>
      <c r="AC170" s="1">
        <f>(Table2[[#This Row],[Close Price]]/Table2[[#This Row],[Day Low]])-1</f>
        <v>2.8081123244931838E-3</v>
      </c>
      <c r="AD170" s="1">
        <f>(Table2[[#This Row],[Day High]]/Table2[[#This Row],[Close Price]])-1</f>
        <v>3.2047293092719364E-2</v>
      </c>
      <c r="AE170" s="1">
        <f>(Table2[[#This Row],[Close Price]]/Table2[[#This Row],[Current Week Low]])-1</f>
        <v>2.8081123244931838E-3</v>
      </c>
      <c r="AF170" s="1">
        <f>(Table2[[#This Row],[Current Week High]]/Table2[[#This Row],[Close Price]])-1</f>
        <v>3.7336652146857663E-2</v>
      </c>
      <c r="AG170" s="1">
        <f>(Table2[[#This Row],[Close Price]]/Table2[[#This Row],[Current Month Low]])-1</f>
        <v>9.6928327645051215E-2</v>
      </c>
      <c r="AH170" s="1">
        <f>(Table2[[#This Row],[Current Month High]]/Table2[[#This Row],[Close Price]])-1</f>
        <v>0.16521468574984444</v>
      </c>
      <c r="AI170">
        <v>30.289359054138099</v>
      </c>
      <c r="AJ170">
        <v>171.22362869198301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-0.13</v>
      </c>
      <c r="AM170" t="s">
        <v>2949</v>
      </c>
      <c r="AN170">
        <v>-3.56</v>
      </c>
      <c r="AO170" t="s">
        <v>2949</v>
      </c>
      <c r="AP170">
        <v>0.12565704761684601</v>
      </c>
      <c r="AQ170">
        <f>(Table2[[#This Row],[Sharpe Ratio]]-AVERAGE(Table2[Sharpe Ratio]))/_xlfn.STDEV.P(Table2[Sharpe Ratio])</f>
        <v>0.73629084211396234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1.1876002873761391</v>
      </c>
    </row>
    <row r="171" spans="1:44" x14ac:dyDescent="0.3">
      <c r="A171" t="s">
        <v>336</v>
      </c>
      <c r="B171" t="s">
        <v>337</v>
      </c>
      <c r="C171" t="s">
        <v>2908</v>
      </c>
      <c r="D171" t="s">
        <v>32</v>
      </c>
      <c r="E171">
        <v>68089.181812319905</v>
      </c>
      <c r="F171">
        <v>55.6</v>
      </c>
      <c r="G171">
        <v>84.191859735594306</v>
      </c>
      <c r="H171">
        <f>(Table2[[#This Row],[1Y Return vs Nifty]]-AVERAGE(Table2[1Y Return vs Nifty]))/_xlfn.STDEV.P(Table2[1Y Return vs Nifty])</f>
        <v>0.46542980459106209</v>
      </c>
      <c r="I171">
        <v>-5.2485384321403101</v>
      </c>
      <c r="J171">
        <f>(Table2[[#This Row],[1M Return vs Nifty]]-AVERAGE(Table2[1M Return vs Nifty]))/_xlfn.STDEV.P(Table2[1M Return vs Nifty])</f>
        <v>-0.84447325097333747</v>
      </c>
      <c r="K171">
        <v>30.726820597930999</v>
      </c>
      <c r="L171">
        <f>(Table2[[#This Row],[6M Return vs Nifty]]-AVERAGE(Table2[6M Return vs Nifty]))/_xlfn.STDEV.P(Table2[6M Return vs Nifty])</f>
        <v>0.55847117953903336</v>
      </c>
      <c r="M171">
        <v>-1.9932238398172299</v>
      </c>
      <c r="N171">
        <f>(Table2[[#This Row],[1W Return vs Nifty]]-AVERAGE(Table2[1W Return vs Nifty]))/_xlfn.STDEV.P(Table2[1W Return vs Nifty])</f>
        <v>-0.37851256530510557</v>
      </c>
      <c r="O171">
        <v>56.38</v>
      </c>
      <c r="P171">
        <v>55.520211480257601</v>
      </c>
      <c r="Q171">
        <v>47.709305677015699</v>
      </c>
      <c r="R171">
        <v>67.626337244523199</v>
      </c>
      <c r="S171" s="1">
        <f>(Table2[[#This Row],[Close Price]]-Table2[[#This Row],[20D EMA]])/Table2[[#This Row],[20D EMA]]</f>
        <v>-1.3834693153600587E-2</v>
      </c>
      <c r="T171" s="1">
        <f>(Table2[[#This Row],[Close Price]]-Table2[[#This Row],[50D EMA]])/Table2[[#This Row],[50D EMA]]</f>
        <v>1.4371076336907114E-3</v>
      </c>
      <c r="U171" s="1">
        <f>(Table2[[#This Row],[Close Price]]-Table2[[#This Row],[200D EMA]])/Table2[[#This Row],[200D EMA]]</f>
        <v>0.1653910953222214</v>
      </c>
      <c r="V171">
        <v>0.77113346108109604</v>
      </c>
      <c r="W171">
        <v>55.5</v>
      </c>
      <c r="X171">
        <v>56.8</v>
      </c>
      <c r="Y171">
        <v>55.5</v>
      </c>
      <c r="Z171">
        <v>57.08</v>
      </c>
      <c r="AA171">
        <v>50</v>
      </c>
      <c r="AB171">
        <v>62.35</v>
      </c>
      <c r="AC171" s="1">
        <f>(Table2[[#This Row],[Close Price]]/Table2[[#This Row],[Day Low]])-1</f>
        <v>1.8018018018017834E-3</v>
      </c>
      <c r="AD171" s="1">
        <f>(Table2[[#This Row],[Day High]]/Table2[[#This Row],[Close Price]])-1</f>
        <v>2.1582733812949506E-2</v>
      </c>
      <c r="AE171" s="1">
        <f>(Table2[[#This Row],[Close Price]]/Table2[[#This Row],[Current Week Low]])-1</f>
        <v>1.8018018018017834E-3</v>
      </c>
      <c r="AF171" s="1">
        <f>(Table2[[#This Row],[Current Week High]]/Table2[[#This Row],[Close Price]])-1</f>
        <v>2.6618705035971191E-2</v>
      </c>
      <c r="AG171" s="1">
        <f>(Table2[[#This Row],[Close Price]]/Table2[[#This Row],[Current Month Low]])-1</f>
        <v>0.1120000000000001</v>
      </c>
      <c r="AH171" s="1">
        <f>(Table2[[#This Row],[Current Month High]]/Table2[[#This Row],[Close Price]])-1</f>
        <v>0.12140287769784175</v>
      </c>
      <c r="AI171">
        <v>27.068345323740999</v>
      </c>
      <c r="AJ171">
        <v>113.02681992337099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-0.12</v>
      </c>
      <c r="AM171" t="s">
        <v>2949</v>
      </c>
      <c r="AN171">
        <v>-1.07</v>
      </c>
      <c r="AO171" t="s">
        <v>2949</v>
      </c>
      <c r="AP171">
        <v>0.125405133000414</v>
      </c>
      <c r="AQ171">
        <f>(Table2[[#This Row],[Sharpe Ratio]]-AVERAGE(Table2[Sharpe Ratio]))/_xlfn.STDEV.P(Table2[Sharpe Ratio])</f>
        <v>0.73351032149911566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0.53442548935076806</v>
      </c>
    </row>
    <row r="172" spans="1:44" x14ac:dyDescent="0.3">
      <c r="A172" t="s">
        <v>595</v>
      </c>
      <c r="B172" t="s">
        <v>596</v>
      </c>
      <c r="C172" t="s">
        <v>2908</v>
      </c>
      <c r="D172" t="s">
        <v>597</v>
      </c>
      <c r="E172">
        <v>29607.600462220002</v>
      </c>
      <c r="F172">
        <v>836.6</v>
      </c>
      <c r="G172">
        <v>58.002159822093802</v>
      </c>
      <c r="H172">
        <f>(Table2[[#This Row],[1Y Return vs Nifty]]-AVERAGE(Table2[1Y Return vs Nifty]))/_xlfn.STDEV.P(Table2[1Y Return vs Nifty])</f>
        <v>0.15345172996679762</v>
      </c>
      <c r="I172">
        <v>-0.52377707295187603</v>
      </c>
      <c r="J172">
        <f>(Table2[[#This Row],[1M Return vs Nifty]]-AVERAGE(Table2[1M Return vs Nifty]))/_xlfn.STDEV.P(Table2[1M Return vs Nifty])</f>
        <v>-0.38293039272013862</v>
      </c>
      <c r="K172">
        <v>17.301444307737299</v>
      </c>
      <c r="L172">
        <f>(Table2[[#This Row],[6M Return vs Nifty]]-AVERAGE(Table2[6M Return vs Nifty]))/_xlfn.STDEV.P(Table2[6M Return vs Nifty])</f>
        <v>0.14709129547528718</v>
      </c>
      <c r="M172">
        <v>4.0856426443832001</v>
      </c>
      <c r="N172">
        <f>(Table2[[#This Row],[1W Return vs Nifty]]-AVERAGE(Table2[1W Return vs Nifty]))/_xlfn.STDEV.P(Table2[1W Return vs Nifty])</f>
        <v>0.82599406887413651</v>
      </c>
      <c r="O172">
        <v>809.18</v>
      </c>
      <c r="P172">
        <v>782.018648020618</v>
      </c>
      <c r="Q172">
        <v>676.70847703989295</v>
      </c>
      <c r="R172">
        <v>76.491604036628303</v>
      </c>
      <c r="S172" s="1">
        <f>(Table2[[#This Row],[Close Price]]-Table2[[#This Row],[20D EMA]])/Table2[[#This Row],[20D EMA]]</f>
        <v>3.3886156355817092E-2</v>
      </c>
      <c r="T172" s="1">
        <f>(Table2[[#This Row],[Close Price]]-Table2[[#This Row],[50D EMA]])/Table2[[#This Row],[50D EMA]]</f>
        <v>6.9795460910726234E-2</v>
      </c>
      <c r="U172" s="1">
        <f>(Table2[[#This Row],[Close Price]]-Table2[[#This Row],[200D EMA]])/Table2[[#This Row],[200D EMA]]</f>
        <v>0.23627829173873527</v>
      </c>
      <c r="V172">
        <v>1.1495637993739201</v>
      </c>
      <c r="W172">
        <v>831.6</v>
      </c>
      <c r="X172">
        <v>853.95</v>
      </c>
      <c r="Y172">
        <v>826</v>
      </c>
      <c r="Z172">
        <v>856.85</v>
      </c>
      <c r="AA172">
        <v>691.4</v>
      </c>
      <c r="AB172">
        <v>864.5</v>
      </c>
      <c r="AC172" s="1">
        <f>(Table2[[#This Row],[Close Price]]/Table2[[#This Row],[Day Low]])-1</f>
        <v>6.0125060125060248E-3</v>
      </c>
      <c r="AD172" s="1">
        <f>(Table2[[#This Row],[Day High]]/Table2[[#This Row],[Close Price]])-1</f>
        <v>2.0738704279225528E-2</v>
      </c>
      <c r="AE172" s="1">
        <f>(Table2[[#This Row],[Close Price]]/Table2[[#This Row],[Current Week Low]])-1</f>
        <v>1.2832929782082392E-2</v>
      </c>
      <c r="AF172" s="1">
        <f>(Table2[[#This Row],[Current Week High]]/Table2[[#This Row],[Close Price]])-1</f>
        <v>2.4205115945493683E-2</v>
      </c>
      <c r="AG172" s="1">
        <f>(Table2[[#This Row],[Close Price]]/Table2[[#This Row],[Current Month Low]])-1</f>
        <v>0.21000867804454737</v>
      </c>
      <c r="AH172" s="1">
        <f>(Table2[[#This Row],[Current Month High]]/Table2[[#This Row],[Close Price]])-1</f>
        <v>3.3349270858235691E-2</v>
      </c>
      <c r="AI172">
        <v>7.6918479560124302</v>
      </c>
      <c r="AJ172">
        <v>91.660939289805199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0.05</v>
      </c>
      <c r="AM172" t="s">
        <v>2950</v>
      </c>
      <c r="AN172">
        <v>5.67</v>
      </c>
      <c r="AO172" t="s">
        <v>2950</v>
      </c>
      <c r="AP172">
        <v>0.12534237149147101</v>
      </c>
      <c r="AQ172">
        <f>(Table2[[#This Row],[Sharpe Ratio]]-AVERAGE(Table2[Sharpe Ratio]))/_xlfn.STDEV.P(Table2[Sharpe Ratio])</f>
        <v>0.73281758809639952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1.4764242896924822</v>
      </c>
    </row>
    <row r="173" spans="1:44" x14ac:dyDescent="0.3">
      <c r="A173" t="s">
        <v>1098</v>
      </c>
      <c r="B173" t="s">
        <v>1099</v>
      </c>
      <c r="C173" t="s">
        <v>2916</v>
      </c>
      <c r="D173" t="s">
        <v>238</v>
      </c>
      <c r="E173">
        <v>10005.607286959999</v>
      </c>
      <c r="F173">
        <v>1599.1</v>
      </c>
      <c r="G173">
        <v>39.226716768973397</v>
      </c>
      <c r="H173">
        <f>(Table2[[#This Row],[1Y Return vs Nifty]]-AVERAGE(Table2[1Y Return vs Nifty]))/_xlfn.STDEV.P(Table2[1Y Return vs Nifty])</f>
        <v>-7.0205913812103962E-2</v>
      </c>
      <c r="I173">
        <v>3.2046793659766002</v>
      </c>
      <c r="J173">
        <f>(Table2[[#This Row],[1M Return vs Nifty]]-AVERAGE(Table2[1M Return vs Nifty]))/_xlfn.STDEV.P(Table2[1M Return vs Nifty])</f>
        <v>-1.8712538976266315E-2</v>
      </c>
      <c r="K173">
        <v>24.9779119540088</v>
      </c>
      <c r="L173">
        <f>(Table2[[#This Row],[6M Return vs Nifty]]-AVERAGE(Table2[6M Return vs Nifty]))/_xlfn.STDEV.P(Table2[6M Return vs Nifty])</f>
        <v>0.38231333335953827</v>
      </c>
      <c r="M173">
        <v>-4.5592268835926699</v>
      </c>
      <c r="N173">
        <f>(Table2[[#This Row],[1W Return vs Nifty]]-AVERAGE(Table2[1W Return vs Nifty]))/_xlfn.STDEV.P(Table2[1W Return vs Nifty])</f>
        <v>-0.88695730538697015</v>
      </c>
      <c r="O173">
        <v>1594.81</v>
      </c>
      <c r="P173">
        <v>1517.1075663224101</v>
      </c>
      <c r="Q173">
        <v>1247.3003043758599</v>
      </c>
      <c r="R173">
        <v>45.726685084924902</v>
      </c>
      <c r="S173" s="1">
        <f>(Table2[[#This Row],[Close Price]]-Table2[[#This Row],[20D EMA]])/Table2[[#This Row],[20D EMA]]</f>
        <v>2.689975608379659E-3</v>
      </c>
      <c r="T173" s="1">
        <f>(Table2[[#This Row],[Close Price]]-Table2[[#This Row],[50D EMA]])/Table2[[#This Row],[50D EMA]]</f>
        <v>5.4045234166451378E-2</v>
      </c>
      <c r="U173" s="1">
        <f>(Table2[[#This Row],[Close Price]]-Table2[[#This Row],[200D EMA]])/Table2[[#This Row],[200D EMA]]</f>
        <v>0.28204891347330985</v>
      </c>
      <c r="V173">
        <v>0.72035706190584103</v>
      </c>
      <c r="W173">
        <v>1594.35</v>
      </c>
      <c r="X173">
        <v>1634.8</v>
      </c>
      <c r="Y173">
        <v>1594.35</v>
      </c>
      <c r="Z173">
        <v>1635.8</v>
      </c>
      <c r="AA173">
        <v>1270</v>
      </c>
      <c r="AB173">
        <v>1731.95</v>
      </c>
      <c r="AC173" s="1">
        <f>(Table2[[#This Row],[Close Price]]/Table2[[#This Row],[Day Low]])-1</f>
        <v>2.9792705491265004E-3</v>
      </c>
      <c r="AD173" s="1">
        <f>(Table2[[#This Row],[Day High]]/Table2[[#This Row],[Close Price]])-1</f>
        <v>2.2325057845037799E-2</v>
      </c>
      <c r="AE173" s="1">
        <f>(Table2[[#This Row],[Close Price]]/Table2[[#This Row],[Current Week Low]])-1</f>
        <v>2.9792705491265004E-3</v>
      </c>
      <c r="AF173" s="1">
        <f>(Table2[[#This Row],[Current Week High]]/Table2[[#This Row],[Close Price]])-1</f>
        <v>2.2950409605403177E-2</v>
      </c>
      <c r="AG173" s="1">
        <f>(Table2[[#This Row],[Close Price]]/Table2[[#This Row],[Current Month Low]])-1</f>
        <v>0.25913385826771651</v>
      </c>
      <c r="AH173" s="1">
        <f>(Table2[[#This Row],[Current Month High]]/Table2[[#This Row],[Close Price]])-1</f>
        <v>8.3077981364517717E-2</v>
      </c>
      <c r="AI173">
        <v>8.3077981364517708</v>
      </c>
      <c r="AJ173">
        <v>89.984555067125996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0.13</v>
      </c>
      <c r="AM173" t="s">
        <v>2950</v>
      </c>
      <c r="AN173">
        <v>3.8</v>
      </c>
      <c r="AO173" t="s">
        <v>2950</v>
      </c>
      <c r="AP173">
        <v>0.124128339947633</v>
      </c>
      <c r="AQ173">
        <f>(Table2[[#This Row],[Sharpe Ratio]]-AVERAGE(Table2[Sharpe Ratio]))/_xlfn.STDEV.P(Table2[Sharpe Ratio])</f>
        <v>0.71941765210806141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0.12585522729225929</v>
      </c>
    </row>
    <row r="174" spans="1:44" x14ac:dyDescent="0.3">
      <c r="A174" t="s">
        <v>274</v>
      </c>
      <c r="B174" t="s">
        <v>275</v>
      </c>
      <c r="C174" t="s">
        <v>2918</v>
      </c>
      <c r="D174" t="s">
        <v>159</v>
      </c>
      <c r="E174">
        <v>88724</v>
      </c>
      <c r="F174">
        <v>995.1</v>
      </c>
      <c r="G174">
        <v>30.2541654722658</v>
      </c>
      <c r="H174">
        <f>(Table2[[#This Row],[1Y Return vs Nifty]]-AVERAGE(Table2[1Y Return vs Nifty]))/_xlfn.STDEV.P(Table2[1Y Return vs Nifty])</f>
        <v>-0.17708912695542472</v>
      </c>
      <c r="I174">
        <v>-12.9099507529479</v>
      </c>
      <c r="J174">
        <f>(Table2[[#This Row],[1M Return vs Nifty]]-AVERAGE(Table2[1M Return vs Nifty]))/_xlfn.STDEV.P(Table2[1M Return vs Nifty])</f>
        <v>-1.5928856832594824</v>
      </c>
      <c r="K174">
        <v>3.2956963892225302</v>
      </c>
      <c r="L174">
        <f>(Table2[[#This Row],[6M Return vs Nifty]]-AVERAGE(Table2[6M Return vs Nifty]))/_xlfn.STDEV.P(Table2[6M Return vs Nifty])</f>
        <v>-0.28207231457213983</v>
      </c>
      <c r="M174">
        <v>-1.81913015271371</v>
      </c>
      <c r="N174">
        <f>(Table2[[#This Row],[1W Return vs Nifty]]-AVERAGE(Table2[1W Return vs Nifty]))/_xlfn.STDEV.P(Table2[1W Return vs Nifty])</f>
        <v>-0.34401649574510818</v>
      </c>
      <c r="O174">
        <v>1014.93</v>
      </c>
      <c r="P174">
        <v>1012.24969105282</v>
      </c>
      <c r="Q174">
        <v>901.08120319093302</v>
      </c>
      <c r="R174">
        <v>69.097356230627497</v>
      </c>
      <c r="S174" s="1">
        <f>(Table2[[#This Row],[Close Price]]-Table2[[#This Row],[20D EMA]])/Table2[[#This Row],[20D EMA]]</f>
        <v>-1.953829328130997E-2</v>
      </c>
      <c r="T174" s="1">
        <f>(Table2[[#This Row],[Close Price]]-Table2[[#This Row],[50D EMA]])/Table2[[#This Row],[50D EMA]]</f>
        <v>-1.6942154889652734E-2</v>
      </c>
      <c r="U174" s="1">
        <f>(Table2[[#This Row],[Close Price]]-Table2[[#This Row],[200D EMA]])/Table2[[#This Row],[200D EMA]]</f>
        <v>0.10433998231915736</v>
      </c>
      <c r="V174">
        <v>1.0496664277769601</v>
      </c>
      <c r="W174">
        <v>987.1</v>
      </c>
      <c r="X174">
        <v>1018.8</v>
      </c>
      <c r="Y174">
        <v>987.1</v>
      </c>
      <c r="Z174">
        <v>1037.95</v>
      </c>
      <c r="AA174">
        <v>845.3</v>
      </c>
      <c r="AB174">
        <v>1084.95</v>
      </c>
      <c r="AC174" s="1">
        <f>(Table2[[#This Row],[Close Price]]/Table2[[#This Row],[Day Low]])-1</f>
        <v>8.1045486779454112E-3</v>
      </c>
      <c r="AD174" s="1">
        <f>(Table2[[#This Row],[Day High]]/Table2[[#This Row],[Close Price]])-1</f>
        <v>2.381670183901119E-2</v>
      </c>
      <c r="AE174" s="1">
        <f>(Table2[[#This Row],[Close Price]]/Table2[[#This Row],[Current Week Low]])-1</f>
        <v>8.1045486779454112E-3</v>
      </c>
      <c r="AF174" s="1">
        <f>(Table2[[#This Row],[Current Week High]]/Table2[[#This Row],[Close Price]])-1</f>
        <v>4.3060998894583591E-2</v>
      </c>
      <c r="AG174" s="1">
        <f>(Table2[[#This Row],[Close Price]]/Table2[[#This Row],[Current Month Low]])-1</f>
        <v>0.17721518987341778</v>
      </c>
      <c r="AH174" s="1">
        <f>(Table2[[#This Row],[Current Month High]]/Table2[[#This Row],[Close Price]])-1</f>
        <v>9.0292432921314392E-2</v>
      </c>
      <c r="AI174">
        <v>14.450808963923199</v>
      </c>
      <c r="AJ174">
        <v>61.976072271506403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-0.09</v>
      </c>
      <c r="AM174" t="s">
        <v>2949</v>
      </c>
      <c r="AN174">
        <v>2.2400000000000002</v>
      </c>
      <c r="AO174" t="s">
        <v>2950</v>
      </c>
      <c r="AP174">
        <v>0.12375644691441599</v>
      </c>
      <c r="AQ174">
        <f>(Table2[[#This Row],[Sharpe Ratio]]-AVERAGE(Table2[Sharpe Ratio]))/_xlfn.STDEV.P(Table2[Sharpe Ratio])</f>
        <v>0.71531286350935441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-1.6807507570228006</v>
      </c>
    </row>
    <row r="175" spans="1:44" x14ac:dyDescent="0.3">
      <c r="A175" t="s">
        <v>1247</v>
      </c>
      <c r="B175" t="s">
        <v>1248</v>
      </c>
      <c r="C175" t="s">
        <v>2914</v>
      </c>
      <c r="D175" t="s">
        <v>60</v>
      </c>
      <c r="E175">
        <v>8108.8598486000001</v>
      </c>
      <c r="F175">
        <v>18.010000000000002</v>
      </c>
      <c r="G175">
        <v>194.52080710401501</v>
      </c>
      <c r="H175">
        <f>(Table2[[#This Row],[1Y Return vs Nifty]]-AVERAGE(Table2[1Y Return vs Nifty]))/_xlfn.STDEV.P(Table2[1Y Return vs Nifty])</f>
        <v>1.7796950573051054</v>
      </c>
      <c r="I175">
        <v>10.298942588113899</v>
      </c>
      <c r="J175">
        <f>(Table2[[#This Row],[1M Return vs Nifty]]-AVERAGE(Table2[1M Return vs Nifty]))/_xlfn.STDEV.P(Table2[1M Return vs Nifty])</f>
        <v>0.67429738804959738</v>
      </c>
      <c r="K175">
        <v>83.592788606756201</v>
      </c>
      <c r="L175">
        <f>(Table2[[#This Row],[6M Return vs Nifty]]-AVERAGE(Table2[6M Return vs Nifty]))/_xlfn.STDEV.P(Table2[6M Return vs Nifty])</f>
        <v>2.1783882172665812</v>
      </c>
      <c r="M175">
        <v>-6.8426461676636903</v>
      </c>
      <c r="N175">
        <f>(Table2[[#This Row],[1W Return vs Nifty]]-AVERAGE(Table2[1W Return vs Nifty]))/_xlfn.STDEV.P(Table2[1W Return vs Nifty])</f>
        <v>-1.3394090385225641</v>
      </c>
      <c r="O175">
        <v>17.39</v>
      </c>
      <c r="P175">
        <v>14.9219295299277</v>
      </c>
      <c r="Q175">
        <v>10.570011165109801</v>
      </c>
      <c r="R175">
        <v>85.030864432545698</v>
      </c>
      <c r="S175" s="1">
        <f>(Table2[[#This Row],[Close Price]]-Table2[[#This Row],[20D EMA]])/Table2[[#This Row],[20D EMA]]</f>
        <v>3.5652673950546346E-2</v>
      </c>
      <c r="T175" s="1">
        <f>(Table2[[#This Row],[Close Price]]-Table2[[#This Row],[50D EMA]])/Table2[[#This Row],[50D EMA]]</f>
        <v>0.20694846895495717</v>
      </c>
      <c r="U175" s="1">
        <f>(Table2[[#This Row],[Close Price]]-Table2[[#This Row],[200D EMA]])/Table2[[#This Row],[200D EMA]]</f>
        <v>0.70387710274598514</v>
      </c>
      <c r="V175">
        <v>0.77069484948273403</v>
      </c>
      <c r="W175">
        <v>17.95</v>
      </c>
      <c r="X175">
        <v>18.37</v>
      </c>
      <c r="Y175">
        <v>17.75</v>
      </c>
      <c r="Z175">
        <v>18.489999999999998</v>
      </c>
      <c r="AA175">
        <v>15.65</v>
      </c>
      <c r="AB175">
        <v>21.1</v>
      </c>
      <c r="AC175" s="1">
        <f>(Table2[[#This Row],[Close Price]]/Table2[[#This Row],[Day Low]])-1</f>
        <v>3.342618384401197E-3</v>
      </c>
      <c r="AD175" s="1">
        <f>(Table2[[#This Row],[Day High]]/Table2[[#This Row],[Close Price]])-1</f>
        <v>1.9988895058300926E-2</v>
      </c>
      <c r="AE175" s="1">
        <f>(Table2[[#This Row],[Close Price]]/Table2[[#This Row],[Current Week Low]])-1</f>
        <v>1.4647887323943731E-2</v>
      </c>
      <c r="AF175" s="1">
        <f>(Table2[[#This Row],[Current Week High]]/Table2[[#This Row],[Close Price]])-1</f>
        <v>2.6651860077734346E-2</v>
      </c>
      <c r="AG175" s="1">
        <f>(Table2[[#This Row],[Close Price]]/Table2[[#This Row],[Current Month Low]])-1</f>
        <v>0.15079872204472844</v>
      </c>
      <c r="AH175" s="1">
        <f>(Table2[[#This Row],[Current Month High]]/Table2[[#This Row],[Close Price]])-1</f>
        <v>0.1715713492504165</v>
      </c>
      <c r="AI175">
        <v>17.1571349250416</v>
      </c>
      <c r="AJ175">
        <v>318.83720930232499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0.87</v>
      </c>
      <c r="AM175" t="s">
        <v>2950</v>
      </c>
      <c r="AN175">
        <v>-4.96</v>
      </c>
      <c r="AO175" t="s">
        <v>2949</v>
      </c>
      <c r="AP175">
        <v>0.123509544124071</v>
      </c>
      <c r="AQ175">
        <f>(Table2[[#This Row],[Sharpe Ratio]]-AVERAGE(Table2[Sharpe Ratio]))/_xlfn.STDEV.P(Table2[Sharpe Ratio])</f>
        <v>0.71258766118429329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4.0055592852830131</v>
      </c>
    </row>
    <row r="176" spans="1:44" x14ac:dyDescent="0.3">
      <c r="A176" t="s">
        <v>497</v>
      </c>
      <c r="B176" t="s">
        <v>498</v>
      </c>
      <c r="C176" t="s">
        <v>2906</v>
      </c>
      <c r="D176" t="s">
        <v>18</v>
      </c>
      <c r="E176">
        <v>38320.572259105</v>
      </c>
      <c r="F176">
        <v>215.95</v>
      </c>
      <c r="G176">
        <v>153.36820970141801</v>
      </c>
      <c r="H176">
        <f>(Table2[[#This Row],[1Y Return vs Nifty]]-AVERAGE(Table2[1Y Return vs Nifty]))/_xlfn.STDEV.P(Table2[1Y Return vs Nifty])</f>
        <v>1.2894753088599733</v>
      </c>
      <c r="I176">
        <v>-1.0214761229843501</v>
      </c>
      <c r="J176">
        <f>(Table2[[#This Row],[1M Return vs Nifty]]-AVERAGE(Table2[1M Return vs Nifty]))/_xlfn.STDEV.P(Table2[1M Return vs Nifty])</f>
        <v>-0.4315486031732792</v>
      </c>
      <c r="K176">
        <v>55.389700399041899</v>
      </c>
      <c r="L176">
        <f>(Table2[[#This Row],[6M Return vs Nifty]]-AVERAGE(Table2[6M Return vs Nifty]))/_xlfn.STDEV.P(Table2[6M Return vs Nifty])</f>
        <v>1.3141902308307221</v>
      </c>
      <c r="M176">
        <v>2.79347465941221</v>
      </c>
      <c r="N176">
        <f>(Table2[[#This Row],[1W Return vs Nifty]]-AVERAGE(Table2[1W Return vs Nifty]))/_xlfn.STDEV.P(Table2[1W Return vs Nifty])</f>
        <v>0.5699553954772324</v>
      </c>
      <c r="O176">
        <v>213.73</v>
      </c>
      <c r="P176">
        <v>215.13165246710099</v>
      </c>
      <c r="Q176">
        <v>177.60767516793601</v>
      </c>
      <c r="R176">
        <v>54.8825803538777</v>
      </c>
      <c r="S176" s="1">
        <f>(Table2[[#This Row],[Close Price]]-Table2[[#This Row],[20D EMA]])/Table2[[#This Row],[20D EMA]]</f>
        <v>1.0386936789407192E-2</v>
      </c>
      <c r="T176" s="1">
        <f>(Table2[[#This Row],[Close Price]]-Table2[[#This Row],[50D EMA]])/Table2[[#This Row],[50D EMA]]</f>
        <v>3.8039383024966208E-3</v>
      </c>
      <c r="U176" s="1">
        <f>(Table2[[#This Row],[Close Price]]-Table2[[#This Row],[200D EMA]])/Table2[[#This Row],[200D EMA]]</f>
        <v>0.21588213907878473</v>
      </c>
      <c r="V176">
        <v>0.92805049084317204</v>
      </c>
      <c r="W176">
        <v>215.35</v>
      </c>
      <c r="X176">
        <v>224.7</v>
      </c>
      <c r="Y176">
        <v>208.81</v>
      </c>
      <c r="Z176">
        <v>230</v>
      </c>
      <c r="AA176">
        <v>170.1</v>
      </c>
      <c r="AB176">
        <v>230</v>
      </c>
      <c r="AC176" s="1">
        <f>(Table2[[#This Row],[Close Price]]/Table2[[#This Row],[Day Low]])-1</f>
        <v>2.7861620617599669E-3</v>
      </c>
      <c r="AD176" s="1">
        <f>(Table2[[#This Row],[Day High]]/Table2[[#This Row],[Close Price]])-1</f>
        <v>4.0518638573743937E-2</v>
      </c>
      <c r="AE176" s="1">
        <f>(Table2[[#This Row],[Close Price]]/Table2[[#This Row],[Current Week Low]])-1</f>
        <v>3.4193764666443194E-2</v>
      </c>
      <c r="AF176" s="1">
        <f>(Table2[[#This Row],[Current Week High]]/Table2[[#This Row],[Close Price]])-1</f>
        <v>6.5061356795554692E-2</v>
      </c>
      <c r="AG176" s="1">
        <f>(Table2[[#This Row],[Close Price]]/Table2[[#This Row],[Current Month Low]])-1</f>
        <v>0.2695473251028806</v>
      </c>
      <c r="AH176" s="1">
        <f>(Table2[[#This Row],[Current Month High]]/Table2[[#This Row],[Close Price]])-1</f>
        <v>6.5061356795554692E-2</v>
      </c>
      <c r="AI176">
        <v>33.943042370919201</v>
      </c>
      <c r="AJ176">
        <v>185.08250825082499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-0.1</v>
      </c>
      <c r="AM176" t="s">
        <v>2949</v>
      </c>
      <c r="AN176">
        <v>7.04</v>
      </c>
      <c r="AO176" t="s">
        <v>2950</v>
      </c>
      <c r="AP176">
        <v>0.12345434817079801</v>
      </c>
      <c r="AQ176">
        <f>(Table2[[#This Row],[Sharpe Ratio]]-AVERAGE(Table2[Sharpe Ratio]))/_xlfn.STDEV.P(Table2[Sharpe Ratio])</f>
        <v>0.71197843299378416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77" spans="1:44" x14ac:dyDescent="0.3">
      <c r="A177" t="s">
        <v>1823</v>
      </c>
      <c r="B177" t="s">
        <v>1824</v>
      </c>
      <c r="C177" t="s">
        <v>2907</v>
      </c>
      <c r="D177" t="s">
        <v>21</v>
      </c>
      <c r="E177">
        <v>3360.8695487999998</v>
      </c>
      <c r="F177">
        <v>611.20000000000005</v>
      </c>
      <c r="G177">
        <v>-15.4210393248822</v>
      </c>
      <c r="H177">
        <f>(Table2[[#This Row],[1Y Return vs Nifty]]-AVERAGE(Table2[1Y Return vs Nifty]))/_xlfn.STDEV.P(Table2[1Y Return vs Nifty])</f>
        <v>-0.72118327456868758</v>
      </c>
      <c r="I177">
        <v>3.83400553630702</v>
      </c>
      <c r="J177">
        <f>(Table2[[#This Row],[1M Return vs Nifty]]-AVERAGE(Table2[1M Return vs Nifty]))/_xlfn.STDEV.P(Table2[1M Return vs Nifty])</f>
        <v>4.2763793339009294E-2</v>
      </c>
      <c r="K177">
        <v>-28.771237011209799</v>
      </c>
      <c r="L177">
        <f>(Table2[[#This Row],[6M Return vs Nifty]]-AVERAGE(Table2[6M Return vs Nifty]))/_xlfn.STDEV.P(Table2[6M Return vs Nifty])</f>
        <v>-1.264666102590233</v>
      </c>
      <c r="M177">
        <v>4.3406363639059604</v>
      </c>
      <c r="N177">
        <f>(Table2[[#This Row],[1W Return vs Nifty]]-AVERAGE(Table2[1W Return vs Nifty]))/_xlfn.STDEV.P(Table2[1W Return vs Nifty])</f>
        <v>0.87652020357992366</v>
      </c>
      <c r="O177">
        <v>587.66999999999996</v>
      </c>
      <c r="P177">
        <v>583.01674261504104</v>
      </c>
      <c r="Q177">
        <v>584.51708957972596</v>
      </c>
      <c r="R177">
        <v>45.837713370009098</v>
      </c>
      <c r="S177" s="1">
        <f>(Table2[[#This Row],[Close Price]]-Table2[[#This Row],[20D EMA]])/Table2[[#This Row],[20D EMA]]</f>
        <v>4.0039477938298852E-2</v>
      </c>
      <c r="T177" s="1">
        <f>(Table2[[#This Row],[Close Price]]-Table2[[#This Row],[50D EMA]])/Table2[[#This Row],[50D EMA]]</f>
        <v>4.8340391149912607E-2</v>
      </c>
      <c r="U177" s="1">
        <f>(Table2[[#This Row],[Close Price]]-Table2[[#This Row],[200D EMA]])/Table2[[#This Row],[200D EMA]]</f>
        <v>4.5649495790549735E-2</v>
      </c>
      <c r="V177">
        <v>1.61431075498881</v>
      </c>
      <c r="W177">
        <v>605.04999999999995</v>
      </c>
      <c r="X177">
        <v>627.95000000000005</v>
      </c>
      <c r="Y177">
        <v>604.20000000000005</v>
      </c>
      <c r="Z177">
        <v>627.95000000000005</v>
      </c>
      <c r="AA177">
        <v>450</v>
      </c>
      <c r="AB177">
        <v>634.65</v>
      </c>
      <c r="AC177" s="1">
        <f>(Table2[[#This Row],[Close Price]]/Table2[[#This Row],[Day Low]])-1</f>
        <v>1.0164449219072891E-2</v>
      </c>
      <c r="AD177" s="1">
        <f>(Table2[[#This Row],[Day High]]/Table2[[#This Row],[Close Price]])-1</f>
        <v>2.7405104712041828E-2</v>
      </c>
      <c r="AE177" s="1">
        <f>(Table2[[#This Row],[Close Price]]/Table2[[#This Row],[Current Week Low]])-1</f>
        <v>1.1585567692816934E-2</v>
      </c>
      <c r="AF177" s="1">
        <f>(Table2[[#This Row],[Current Week High]]/Table2[[#This Row],[Close Price]])-1</f>
        <v>2.7405104712041828E-2</v>
      </c>
      <c r="AG177" s="1">
        <f>(Table2[[#This Row],[Close Price]]/Table2[[#This Row],[Current Month Low]])-1</f>
        <v>0.35822222222222222</v>
      </c>
      <c r="AH177" s="1">
        <f>(Table2[[#This Row],[Current Month High]]/Table2[[#This Row],[Close Price]])-1</f>
        <v>3.836714659685847E-2</v>
      </c>
      <c r="AI177">
        <v>29.499345549738202</v>
      </c>
      <c r="AJ177">
        <v>35.822222222222202</v>
      </c>
      <c r="AK177" t="str">
        <f>IF(AND(Table2[[#This Row],[20D EMA]]&gt;Table2[[#This Row],[50D EMA]],Table2[[#This Row],[50D EMA]]&gt;Table2[[#This Row],[200D EMA]]),"Uptrend","Downtrend/NoTrend")</f>
        <v>Downtrend/NoTrend</v>
      </c>
      <c r="AL177">
        <v>-0.02</v>
      </c>
      <c r="AM177" t="s">
        <v>2949</v>
      </c>
      <c r="AN177">
        <v>14.39</v>
      </c>
      <c r="AO177" t="s">
        <v>2950</v>
      </c>
      <c r="AP177">
        <v>0.123306448034168</v>
      </c>
      <c r="AQ177">
        <f>(Table2[[#This Row],[Sharpe Ratio]]-AVERAGE(Table2[Sharpe Ratio]))/_xlfn.STDEV.P(Table2[Sharpe Ratio])</f>
        <v>0.71034597758225249</v>
      </c>
      <c r="AR1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78" spans="1:44" x14ac:dyDescent="0.3">
      <c r="A178" t="s">
        <v>986</v>
      </c>
      <c r="B178" t="s">
        <v>987</v>
      </c>
      <c r="C178" t="s">
        <v>2916</v>
      </c>
      <c r="D178" t="s">
        <v>129</v>
      </c>
      <c r="E178">
        <v>12595.303138200001</v>
      </c>
      <c r="F178">
        <v>1123</v>
      </c>
      <c r="G178">
        <v>104.914490607785</v>
      </c>
      <c r="H178">
        <f>(Table2[[#This Row],[1Y Return vs Nifty]]-AVERAGE(Table2[1Y Return vs Nifty]))/_xlfn.STDEV.P(Table2[1Y Return vs Nifty])</f>
        <v>0.71228282322083092</v>
      </c>
      <c r="I178">
        <v>17.4071107664418</v>
      </c>
      <c r="J178">
        <f>(Table2[[#This Row],[1M Return vs Nifty]]-AVERAGE(Table2[1M Return vs Nifty]))/_xlfn.STDEV.P(Table2[1M Return vs Nifty])</f>
        <v>1.3686656340965087</v>
      </c>
      <c r="K178">
        <v>41.513081283232601</v>
      </c>
      <c r="L178">
        <f>(Table2[[#This Row],[6M Return vs Nifty]]-AVERAGE(Table2[6M Return vs Nifty]))/_xlfn.STDEV.P(Table2[6M Return vs Nifty])</f>
        <v>0.88898338078301797</v>
      </c>
      <c r="M178">
        <v>-2.29930391451335</v>
      </c>
      <c r="N178">
        <f>(Table2[[#This Row],[1W Return vs Nifty]]-AVERAGE(Table2[1W Return vs Nifty]))/_xlfn.STDEV.P(Table2[1W Return vs Nifty])</f>
        <v>-0.43916128682576705</v>
      </c>
      <c r="O178">
        <v>1040.6500000000001</v>
      </c>
      <c r="P178">
        <v>954.51690492687499</v>
      </c>
      <c r="Q178">
        <v>771.27323771592501</v>
      </c>
      <c r="R178">
        <v>54.891258441145297</v>
      </c>
      <c r="S178" s="1">
        <f>(Table2[[#This Row],[Close Price]]-Table2[[#This Row],[20D EMA]])/Table2[[#This Row],[20D EMA]]</f>
        <v>7.9133234036419448E-2</v>
      </c>
      <c r="T178" s="1">
        <f>(Table2[[#This Row],[Close Price]]-Table2[[#This Row],[50D EMA]])/Table2[[#This Row],[50D EMA]]</f>
        <v>0.17651137890117558</v>
      </c>
      <c r="U178" s="1">
        <f>(Table2[[#This Row],[Close Price]]-Table2[[#This Row],[200D EMA]])/Table2[[#This Row],[200D EMA]]</f>
        <v>0.45603392557181249</v>
      </c>
      <c r="V178">
        <v>0.954586899694159</v>
      </c>
      <c r="W178">
        <v>1116.0999999999999</v>
      </c>
      <c r="X178">
        <v>1152.5</v>
      </c>
      <c r="Y178">
        <v>1116.0999999999999</v>
      </c>
      <c r="Z178">
        <v>1158.6500000000001</v>
      </c>
      <c r="AA178">
        <v>886.1</v>
      </c>
      <c r="AB178">
        <v>1174.5</v>
      </c>
      <c r="AC178" s="1">
        <f>(Table2[[#This Row],[Close Price]]/Table2[[#This Row],[Day Low]])-1</f>
        <v>6.182241734611571E-3</v>
      </c>
      <c r="AD178" s="1">
        <f>(Table2[[#This Row],[Day High]]/Table2[[#This Row],[Close Price]])-1</f>
        <v>2.6268922528940308E-2</v>
      </c>
      <c r="AE178" s="1">
        <f>(Table2[[#This Row],[Close Price]]/Table2[[#This Row],[Current Week Low]])-1</f>
        <v>6.182241734611571E-3</v>
      </c>
      <c r="AF178" s="1">
        <f>(Table2[[#This Row],[Current Week High]]/Table2[[#This Row],[Close Price]])-1</f>
        <v>3.1745325022261905E-2</v>
      </c>
      <c r="AG178" s="1">
        <f>(Table2[[#This Row],[Close Price]]/Table2[[#This Row],[Current Month Low]])-1</f>
        <v>0.26735131475002816</v>
      </c>
      <c r="AH178" s="1">
        <f>(Table2[[#This Row],[Current Month High]]/Table2[[#This Row],[Close Price]])-1</f>
        <v>4.5859305431878994E-2</v>
      </c>
      <c r="AI178">
        <v>4.5859305431878896</v>
      </c>
      <c r="AJ178">
        <v>140.75463608103701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0.32</v>
      </c>
      <c r="AM178" t="s">
        <v>2950</v>
      </c>
      <c r="AN178">
        <v>20.38</v>
      </c>
      <c r="AO178" t="s">
        <v>2950</v>
      </c>
      <c r="AP178">
        <v>0.123280657748552</v>
      </c>
      <c r="AQ178">
        <f>(Table2[[#This Row],[Sharpe Ratio]]-AVERAGE(Table2[Sharpe Ratio]))/_xlfn.STDEV.P(Table2[Sharpe Ratio])</f>
        <v>0.7100613159701803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3.2408318672447711</v>
      </c>
    </row>
    <row r="179" spans="1:44" x14ac:dyDescent="0.3">
      <c r="A179" t="s">
        <v>1607</v>
      </c>
      <c r="B179" t="s">
        <v>1608</v>
      </c>
      <c r="C179" t="s">
        <v>2912</v>
      </c>
      <c r="D179" t="s">
        <v>255</v>
      </c>
      <c r="E179">
        <v>4664.1494562500002</v>
      </c>
      <c r="F179">
        <v>1997.6</v>
      </c>
      <c r="G179">
        <v>133.30602558429001</v>
      </c>
      <c r="H179">
        <f>(Table2[[#This Row],[1Y Return vs Nifty]]-AVERAGE(Table2[1Y Return vs Nifty]))/_xlfn.STDEV.P(Table2[1Y Return vs Nifty])</f>
        <v>1.0504896925951352</v>
      </c>
      <c r="I179">
        <v>17.278386992032299</v>
      </c>
      <c r="J179">
        <f>(Table2[[#This Row],[1M Return vs Nifty]]-AVERAGE(Table2[1M Return vs Nifty]))/_xlfn.STDEV.P(Table2[1M Return vs Nifty])</f>
        <v>1.3560911283702966</v>
      </c>
      <c r="K179">
        <v>47.467524976848601</v>
      </c>
      <c r="L179">
        <f>(Table2[[#This Row],[6M Return vs Nifty]]-AVERAGE(Table2[6M Return vs Nifty]))/_xlfn.STDEV.P(Table2[6M Return vs Nifty])</f>
        <v>1.0714392243583724</v>
      </c>
      <c r="M179">
        <v>6.6873421695158797</v>
      </c>
      <c r="N179">
        <f>(Table2[[#This Row],[1W Return vs Nifty]]-AVERAGE(Table2[1W Return vs Nifty]))/_xlfn.STDEV.P(Table2[1W Return vs Nifty])</f>
        <v>1.3415119448314812</v>
      </c>
      <c r="O179">
        <v>1725.8</v>
      </c>
      <c r="P179">
        <v>1605.65378948277</v>
      </c>
      <c r="Q179">
        <v>1339.0184925436799</v>
      </c>
      <c r="R179">
        <v>74.057466397849694</v>
      </c>
      <c r="S179" s="1">
        <f>(Table2[[#This Row],[Close Price]]-Table2[[#This Row],[20D EMA]])/Table2[[#This Row],[20D EMA]]</f>
        <v>0.1574921775408506</v>
      </c>
      <c r="T179" s="1">
        <f>(Table2[[#This Row],[Close Price]]-Table2[[#This Row],[50D EMA]])/Table2[[#This Row],[50D EMA]]</f>
        <v>0.24410381184569543</v>
      </c>
      <c r="U179" s="1">
        <f>(Table2[[#This Row],[Close Price]]-Table2[[#This Row],[200D EMA]])/Table2[[#This Row],[200D EMA]]</f>
        <v>0.49183899335493042</v>
      </c>
      <c r="V179">
        <v>1.3328654903095101</v>
      </c>
      <c r="W179">
        <v>1920</v>
      </c>
      <c r="X179">
        <v>2005.6</v>
      </c>
      <c r="Y179">
        <v>1805.8</v>
      </c>
      <c r="Z179">
        <v>2005.6</v>
      </c>
      <c r="AA179">
        <v>1419.1</v>
      </c>
      <c r="AB179">
        <v>2005.6</v>
      </c>
      <c r="AC179" s="1">
        <f>(Table2[[#This Row],[Close Price]]/Table2[[#This Row],[Day Low]])-1</f>
        <v>4.0416666666666545E-2</v>
      </c>
      <c r="AD179" s="1">
        <f>(Table2[[#This Row],[Day High]]/Table2[[#This Row],[Close Price]])-1</f>
        <v>4.0048057669201942E-3</v>
      </c>
      <c r="AE179" s="1">
        <f>(Table2[[#This Row],[Close Price]]/Table2[[#This Row],[Current Week Low]])-1</f>
        <v>0.1062133126592093</v>
      </c>
      <c r="AF179" s="1">
        <f>(Table2[[#This Row],[Current Week High]]/Table2[[#This Row],[Close Price]])-1</f>
        <v>4.0048057669201942E-3</v>
      </c>
      <c r="AG179" s="1">
        <f>(Table2[[#This Row],[Close Price]]/Table2[[#This Row],[Current Month Low]])-1</f>
        <v>0.4076527376506236</v>
      </c>
      <c r="AH179" s="1">
        <f>(Table2[[#This Row],[Current Month High]]/Table2[[#This Row],[Close Price]])-1</f>
        <v>4.0048057669201942E-3</v>
      </c>
      <c r="AI179">
        <v>0.40048057669201897</v>
      </c>
      <c r="AJ179">
        <v>162.859398644647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0.19</v>
      </c>
      <c r="AM179" t="s">
        <v>2950</v>
      </c>
      <c r="AN179">
        <v>23.49</v>
      </c>
      <c r="AO179" t="s">
        <v>2950</v>
      </c>
      <c r="AP179">
        <v>0.122552568055487</v>
      </c>
      <c r="AQ179">
        <f>(Table2[[#This Row],[Sharpe Ratio]]-AVERAGE(Table2[Sharpe Ratio]))/_xlfn.STDEV.P(Table2[Sharpe Ratio])</f>
        <v>0.70202498830607674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5.5215569784613621</v>
      </c>
    </row>
    <row r="180" spans="1:44" x14ac:dyDescent="0.3">
      <c r="A180" t="s">
        <v>407</v>
      </c>
      <c r="B180" t="s">
        <v>408</v>
      </c>
      <c r="C180" t="s">
        <v>2907</v>
      </c>
      <c r="D180" t="s">
        <v>354</v>
      </c>
      <c r="E180">
        <v>54155.814810240001</v>
      </c>
      <c r="F180">
        <v>3974.2</v>
      </c>
      <c r="G180">
        <v>34.922571434789702</v>
      </c>
      <c r="H180">
        <f>(Table2[[#This Row],[1Y Return vs Nifty]]-AVERAGE(Table2[1Y Return vs Nifty]))/_xlfn.STDEV.P(Table2[1Y Return vs Nifty])</f>
        <v>-0.12147793978783659</v>
      </c>
      <c r="I180">
        <v>7.5119644586529999</v>
      </c>
      <c r="J180">
        <f>(Table2[[#This Row],[1M Return vs Nifty]]-AVERAGE(Table2[1M Return vs Nifty]))/_xlfn.STDEV.P(Table2[1M Return vs Nifty])</f>
        <v>0.40204874860053852</v>
      </c>
      <c r="K180">
        <v>-3.0940685829038301</v>
      </c>
      <c r="L180">
        <f>(Table2[[#This Row],[6M Return vs Nifty]]-AVERAGE(Table2[6M Return vs Nifty]))/_xlfn.STDEV.P(Table2[6M Return vs Nifty])</f>
        <v>-0.47786725667353569</v>
      </c>
      <c r="M180">
        <v>3.8704099208463001</v>
      </c>
      <c r="N180">
        <f>(Table2[[#This Row],[1W Return vs Nifty]]-AVERAGE(Table2[1W Return vs Nifty]))/_xlfn.STDEV.P(Table2[1W Return vs Nifty])</f>
        <v>0.7833464397369484</v>
      </c>
      <c r="O180">
        <v>3770.24</v>
      </c>
      <c r="P180">
        <v>3719.5571057981301</v>
      </c>
      <c r="Q180">
        <v>3512.13297121392</v>
      </c>
      <c r="R180">
        <v>62.3690621294378</v>
      </c>
      <c r="S180" s="1">
        <f>(Table2[[#This Row],[Close Price]]-Table2[[#This Row],[20D EMA]])/Table2[[#This Row],[20D EMA]]</f>
        <v>5.4097351892717721E-2</v>
      </c>
      <c r="T180" s="1">
        <f>(Table2[[#This Row],[Close Price]]-Table2[[#This Row],[50D EMA]])/Table2[[#This Row],[50D EMA]]</f>
        <v>6.846054166097533E-2</v>
      </c>
      <c r="U180" s="1">
        <f>(Table2[[#This Row],[Close Price]]-Table2[[#This Row],[200D EMA]])/Table2[[#This Row],[200D EMA]]</f>
        <v>0.13156307935185405</v>
      </c>
      <c r="V180">
        <v>0.88979955753595896</v>
      </c>
      <c r="W180">
        <v>3951.7</v>
      </c>
      <c r="X180">
        <v>4008.9</v>
      </c>
      <c r="Y180">
        <v>3892.95</v>
      </c>
      <c r="Z180">
        <v>4031.2</v>
      </c>
      <c r="AA180">
        <v>3232.05</v>
      </c>
      <c r="AB180">
        <v>4102.3</v>
      </c>
      <c r="AC180" s="1">
        <f>(Table2[[#This Row],[Close Price]]/Table2[[#This Row],[Day Low]])-1</f>
        <v>5.6937520560771393E-3</v>
      </c>
      <c r="AD180" s="1">
        <f>(Table2[[#This Row],[Day High]]/Table2[[#This Row],[Close Price]])-1</f>
        <v>8.731316994615268E-3</v>
      </c>
      <c r="AE180" s="1">
        <f>(Table2[[#This Row],[Close Price]]/Table2[[#This Row],[Current Week Low]])-1</f>
        <v>2.0871061791186696E-2</v>
      </c>
      <c r="AF180" s="1">
        <f>(Table2[[#This Row],[Current Week High]]/Table2[[#This Row],[Close Price]])-1</f>
        <v>1.4342509184238406E-2</v>
      </c>
      <c r="AG180" s="1">
        <f>(Table2[[#This Row],[Close Price]]/Table2[[#This Row],[Current Month Low]])-1</f>
        <v>0.22962206649030792</v>
      </c>
      <c r="AH180" s="1">
        <f>(Table2[[#This Row],[Current Month High]]/Table2[[#This Row],[Close Price]])-1</f>
        <v>3.223290221931463E-2</v>
      </c>
      <c r="AI180">
        <v>11.9722208243168</v>
      </c>
      <c r="AJ180">
        <v>71.510567825045499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-0.01</v>
      </c>
      <c r="AM180" t="s">
        <v>2949</v>
      </c>
      <c r="AN180">
        <v>7.58</v>
      </c>
      <c r="AO180" t="s">
        <v>2950</v>
      </c>
      <c r="AP180">
        <v>0.12243155263984599</v>
      </c>
      <c r="AQ180">
        <f>(Table2[[#This Row],[Sharpe Ratio]]-AVERAGE(Table2[Sharpe Ratio]))/_xlfn.STDEV.P(Table2[Sharpe Ratio])</f>
        <v>0.70068927439368101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1.2867392662697956</v>
      </c>
    </row>
    <row r="181" spans="1:44" x14ac:dyDescent="0.3">
      <c r="A181" t="s">
        <v>1778</v>
      </c>
      <c r="B181" t="s">
        <v>1779</v>
      </c>
      <c r="C181" t="s">
        <v>2907</v>
      </c>
      <c r="D181" t="s">
        <v>354</v>
      </c>
      <c r="E181">
        <v>3595.01156154</v>
      </c>
      <c r="F181">
        <v>1345.45</v>
      </c>
      <c r="G181">
        <v>35.0258396791275</v>
      </c>
      <c r="H181">
        <f>(Table2[[#This Row],[1Y Return vs Nifty]]-AVERAGE(Table2[1Y Return vs Nifty]))/_xlfn.STDEV.P(Table2[1Y Return vs Nifty])</f>
        <v>-0.12024778334676463</v>
      </c>
      <c r="I181">
        <v>-0.98844047724906003</v>
      </c>
      <c r="J181">
        <f>(Table2[[#This Row],[1M Return vs Nifty]]-AVERAGE(Table2[1M Return vs Nifty]))/_xlfn.STDEV.P(Table2[1M Return vs Nifty])</f>
        <v>-0.42832148434171036</v>
      </c>
      <c r="K181">
        <v>10.2493967776385</v>
      </c>
      <c r="L181">
        <f>(Table2[[#This Row],[6M Return vs Nifty]]-AVERAGE(Table2[6M Return vs Nifty]))/_xlfn.STDEV.P(Table2[6M Return vs Nifty])</f>
        <v>-6.8997284288626129E-2</v>
      </c>
      <c r="M181">
        <v>-0.29609191444944899</v>
      </c>
      <c r="N181">
        <f>(Table2[[#This Row],[1W Return vs Nifty]]-AVERAGE(Table2[1W Return vs Nifty]))/_xlfn.STDEV.P(Table2[1W Return vs Nifty])</f>
        <v>-4.2231670092819543E-2</v>
      </c>
      <c r="O181">
        <v>1336.82</v>
      </c>
      <c r="P181">
        <v>1304.5532387928699</v>
      </c>
      <c r="Q181">
        <v>1129.40010745055</v>
      </c>
      <c r="R181">
        <v>54.285585554901502</v>
      </c>
      <c r="S181" s="1">
        <f>(Table2[[#This Row],[Close Price]]-Table2[[#This Row],[20D EMA]])/Table2[[#This Row],[20D EMA]]</f>
        <v>6.4556185574722921E-3</v>
      </c>
      <c r="T181" s="1">
        <f>(Table2[[#This Row],[Close Price]]-Table2[[#This Row],[50D EMA]])/Table2[[#This Row],[50D EMA]]</f>
        <v>3.1349246616391623E-2</v>
      </c>
      <c r="U181" s="1">
        <f>(Table2[[#This Row],[Close Price]]-Table2[[#This Row],[200D EMA]])/Table2[[#This Row],[200D EMA]]</f>
        <v>0.19129615016342619</v>
      </c>
      <c r="V181">
        <v>0.73599138567108802</v>
      </c>
      <c r="W181">
        <v>1343.25</v>
      </c>
      <c r="X181">
        <v>1355</v>
      </c>
      <c r="Y181">
        <v>1335.35</v>
      </c>
      <c r="Z181">
        <v>1358</v>
      </c>
      <c r="AA181">
        <v>1280</v>
      </c>
      <c r="AB181">
        <v>1369</v>
      </c>
      <c r="AC181" s="1">
        <f>(Table2[[#This Row],[Close Price]]/Table2[[#This Row],[Day Low]])-1</f>
        <v>1.6378187232459762E-3</v>
      </c>
      <c r="AD181" s="1">
        <f>(Table2[[#This Row],[Day High]]/Table2[[#This Row],[Close Price]])-1</f>
        <v>7.0979969526923092E-3</v>
      </c>
      <c r="AE181" s="1">
        <f>(Table2[[#This Row],[Close Price]]/Table2[[#This Row],[Current Week Low]])-1</f>
        <v>7.5635601153256626E-3</v>
      </c>
      <c r="AF181" s="1">
        <f>(Table2[[#This Row],[Current Week High]]/Table2[[#This Row],[Close Price]])-1</f>
        <v>9.3277342153181841E-3</v>
      </c>
      <c r="AG181" s="1">
        <f>(Table2[[#This Row],[Close Price]]/Table2[[#This Row],[Current Month Low]])-1</f>
        <v>5.1132812500000124E-2</v>
      </c>
      <c r="AH181" s="1">
        <f>(Table2[[#This Row],[Current Month High]]/Table2[[#This Row],[Close Price]])-1</f>
        <v>1.7503437511613207E-2</v>
      </c>
      <c r="AI181">
        <v>2.8652123824742501</v>
      </c>
      <c r="AJ181">
        <v>77.488292329001993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0.02</v>
      </c>
      <c r="AM181" t="s">
        <v>2950</v>
      </c>
      <c r="AN181">
        <v>0.19</v>
      </c>
      <c r="AO181" t="s">
        <v>2950</v>
      </c>
      <c r="AP181">
        <v>0.12221976730086601</v>
      </c>
      <c r="AQ181">
        <f>(Table2[[#This Row],[Sharpe Ratio]]-AVERAGE(Table2[Sharpe Ratio]))/_xlfn.STDEV.P(Table2[Sharpe Ratio])</f>
        <v>0.69835168275530513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3.8553460685384427E-2</v>
      </c>
    </row>
    <row r="182" spans="1:44" x14ac:dyDescent="0.3">
      <c r="A182" t="s">
        <v>881</v>
      </c>
      <c r="B182" t="s">
        <v>882</v>
      </c>
      <c r="C182" t="s">
        <v>2911</v>
      </c>
      <c r="D182" t="s">
        <v>46</v>
      </c>
      <c r="E182">
        <v>15124.560257429999</v>
      </c>
      <c r="F182">
        <v>252.78</v>
      </c>
      <c r="G182">
        <v>92.150437880870797</v>
      </c>
      <c r="H182">
        <f>(Table2[[#This Row],[1Y Return vs Nifty]]-AVERAGE(Table2[1Y Return vs Nifty]))/_xlfn.STDEV.P(Table2[1Y Return vs Nifty])</f>
        <v>0.56023432295937681</v>
      </c>
      <c r="I182">
        <v>-11.832143606602299</v>
      </c>
      <c r="J182">
        <f>(Table2[[#This Row],[1M Return vs Nifty]]-AVERAGE(Table2[1M Return vs Nifty]))/_xlfn.STDEV.P(Table2[1M Return vs Nifty])</f>
        <v>-1.4875990553956957</v>
      </c>
      <c r="K182">
        <v>45.216616516298402</v>
      </c>
      <c r="L182">
        <f>(Table2[[#This Row],[6M Return vs Nifty]]-AVERAGE(Table2[6M Return vs Nifty]))/_xlfn.STDEV.P(Table2[6M Return vs Nifty])</f>
        <v>1.0024669705068652</v>
      </c>
      <c r="M182">
        <v>-7.7718612904381699</v>
      </c>
      <c r="N182">
        <f>(Table2[[#This Row],[1W Return vs Nifty]]-AVERAGE(Table2[1W Return vs Nifty]))/_xlfn.STDEV.P(Table2[1W Return vs Nifty])</f>
        <v>-1.5235298417793175</v>
      </c>
      <c r="O182">
        <v>251.84</v>
      </c>
      <c r="P182">
        <v>242.787949421191</v>
      </c>
      <c r="Q182">
        <v>200.67552113306701</v>
      </c>
      <c r="R182">
        <v>63.013705181561598</v>
      </c>
      <c r="S182" s="1">
        <f>(Table2[[#This Row],[Close Price]]-Table2[[#This Row],[20D EMA]])/Table2[[#This Row],[20D EMA]]</f>
        <v>3.732528589580677E-3</v>
      </c>
      <c r="T182" s="1">
        <f>(Table2[[#This Row],[Close Price]]-Table2[[#This Row],[50D EMA]])/Table2[[#This Row],[50D EMA]]</f>
        <v>4.1155463451255106E-2</v>
      </c>
      <c r="U182" s="1">
        <f>(Table2[[#This Row],[Close Price]]-Table2[[#This Row],[200D EMA]])/Table2[[#This Row],[200D EMA]]</f>
        <v>0.2596454145116322</v>
      </c>
      <c r="V182">
        <v>1.0065047154768101</v>
      </c>
      <c r="W182">
        <v>249.53</v>
      </c>
      <c r="X182">
        <v>258.25</v>
      </c>
      <c r="Y182">
        <v>245.7</v>
      </c>
      <c r="Z182">
        <v>258.25</v>
      </c>
      <c r="AA182">
        <v>190.2</v>
      </c>
      <c r="AB182">
        <v>274.79000000000002</v>
      </c>
      <c r="AC182" s="1">
        <f>(Table2[[#This Row],[Close Price]]/Table2[[#This Row],[Day Low]])-1</f>
        <v>1.3024486033743399E-2</v>
      </c>
      <c r="AD182" s="1">
        <f>(Table2[[#This Row],[Day High]]/Table2[[#This Row],[Close Price]])-1</f>
        <v>2.1639370203338837E-2</v>
      </c>
      <c r="AE182" s="1">
        <f>(Table2[[#This Row],[Close Price]]/Table2[[#This Row],[Current Week Low]])-1</f>
        <v>2.8815628815628935E-2</v>
      </c>
      <c r="AF182" s="1">
        <f>(Table2[[#This Row],[Current Week High]]/Table2[[#This Row],[Close Price]])-1</f>
        <v>2.1639370203338837E-2</v>
      </c>
      <c r="AG182" s="1">
        <f>(Table2[[#This Row],[Close Price]]/Table2[[#This Row],[Current Month Low]])-1</f>
        <v>0.32902208201892758</v>
      </c>
      <c r="AH182" s="1">
        <f>(Table2[[#This Row],[Current Month High]]/Table2[[#This Row],[Close Price]])-1</f>
        <v>8.7071762006488029E-2</v>
      </c>
      <c r="AI182">
        <v>14.684706068518</v>
      </c>
      <c r="AJ182">
        <v>125.595716198125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0.09</v>
      </c>
      <c r="AM182" t="s">
        <v>2950</v>
      </c>
      <c r="AN182">
        <v>10.5</v>
      </c>
      <c r="AO182" t="s">
        <v>2950</v>
      </c>
      <c r="AP182">
        <v>0.121951764887558</v>
      </c>
      <c r="AQ182">
        <f>(Table2[[#This Row],[Sharpe Ratio]]-AVERAGE(Table2[Sharpe Ratio]))/_xlfn.STDEV.P(Table2[Sharpe Ratio])</f>
        <v>0.69539359224993469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-0.75303401145883653</v>
      </c>
    </row>
    <row r="183" spans="1:44" x14ac:dyDescent="0.3">
      <c r="A183" t="s">
        <v>567</v>
      </c>
      <c r="B183" t="s">
        <v>568</v>
      </c>
      <c r="C183" t="s">
        <v>2916</v>
      </c>
      <c r="D183" t="s">
        <v>238</v>
      </c>
      <c r="E183">
        <v>31142.436344350001</v>
      </c>
      <c r="F183">
        <v>4503.3500000000004</v>
      </c>
      <c r="G183">
        <v>5.85232565124684</v>
      </c>
      <c r="H183">
        <f>(Table2[[#This Row],[1Y Return vs Nifty]]-AVERAGE(Table2[1Y Return vs Nifty]))/_xlfn.STDEV.P(Table2[1Y Return vs Nifty])</f>
        <v>-0.46776977735596126</v>
      </c>
      <c r="I183">
        <v>4.40561412639493</v>
      </c>
      <c r="J183">
        <f>(Table2[[#This Row],[1M Return vs Nifty]]-AVERAGE(Table2[1M Return vs Nifty]))/_xlfn.STDEV.P(Table2[1M Return vs Nifty])</f>
        <v>9.8601928308131082E-2</v>
      </c>
      <c r="K183">
        <v>29.1922901255661</v>
      </c>
      <c r="L183">
        <f>(Table2[[#This Row],[6M Return vs Nifty]]-AVERAGE(Table2[6M Return vs Nifty]))/_xlfn.STDEV.P(Table2[6M Return vs Nifty])</f>
        <v>0.51145015352318457</v>
      </c>
      <c r="M183">
        <v>-4.5689088310302601</v>
      </c>
      <c r="N183">
        <f>(Table2[[#This Row],[1W Return vs Nifty]]-AVERAGE(Table2[1W Return vs Nifty]))/_xlfn.STDEV.P(Table2[1W Return vs Nifty])</f>
        <v>-0.88887575020734289</v>
      </c>
      <c r="O183">
        <v>4265.95</v>
      </c>
      <c r="P183">
        <v>3882.4744932608901</v>
      </c>
      <c r="Q183">
        <v>3346.6808539380499</v>
      </c>
      <c r="R183">
        <v>69.4323504253219</v>
      </c>
      <c r="S183" s="1">
        <f>(Table2[[#This Row],[Close Price]]-Table2[[#This Row],[20D EMA]])/Table2[[#This Row],[20D EMA]]</f>
        <v>5.5649972456311154E-2</v>
      </c>
      <c r="T183" s="1">
        <f>(Table2[[#This Row],[Close Price]]-Table2[[#This Row],[50D EMA]])/Table2[[#This Row],[50D EMA]]</f>
        <v>0.15991747217317503</v>
      </c>
      <c r="U183" s="1">
        <f>(Table2[[#This Row],[Close Price]]-Table2[[#This Row],[200D EMA]])/Table2[[#This Row],[200D EMA]]</f>
        <v>0.34561680558840685</v>
      </c>
      <c r="V183">
        <v>1.18397717207817</v>
      </c>
      <c r="W183">
        <v>4483.3</v>
      </c>
      <c r="X183">
        <v>4681.5</v>
      </c>
      <c r="Y183">
        <v>4364.3999999999996</v>
      </c>
      <c r="Z183">
        <v>4681.5</v>
      </c>
      <c r="AA183">
        <v>3731.3</v>
      </c>
      <c r="AB183">
        <v>4817.8999999999996</v>
      </c>
      <c r="AC183" s="1">
        <f>(Table2[[#This Row],[Close Price]]/Table2[[#This Row],[Day Low]])-1</f>
        <v>4.4721522093100763E-3</v>
      </c>
      <c r="AD183" s="1">
        <f>(Table2[[#This Row],[Day High]]/Table2[[#This Row],[Close Price]])-1</f>
        <v>3.9559439084237313E-2</v>
      </c>
      <c r="AE183" s="1">
        <f>(Table2[[#This Row],[Close Price]]/Table2[[#This Row],[Current Week Low]])-1</f>
        <v>3.1837136834387492E-2</v>
      </c>
      <c r="AF183" s="1">
        <f>(Table2[[#This Row],[Current Week High]]/Table2[[#This Row],[Close Price]])-1</f>
        <v>3.9559439084237313E-2</v>
      </c>
      <c r="AG183" s="1">
        <f>(Table2[[#This Row],[Close Price]]/Table2[[#This Row],[Current Month Low]])-1</f>
        <v>0.20691180017688215</v>
      </c>
      <c r="AH183" s="1">
        <f>(Table2[[#This Row],[Current Month High]]/Table2[[#This Row],[Close Price]])-1</f>
        <v>6.9848002042923518E-2</v>
      </c>
      <c r="AI183">
        <v>6.98480020429235</v>
      </c>
      <c r="AJ183">
        <v>78.385818974054203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0.28999999999999998</v>
      </c>
      <c r="AM183" t="s">
        <v>2950</v>
      </c>
      <c r="AN183">
        <v>9.0500000000000007</v>
      </c>
      <c r="AO183" t="s">
        <v>2950</v>
      </c>
      <c r="AP183">
        <v>0.121382433785288</v>
      </c>
      <c r="AQ183">
        <f>(Table2[[#This Row],[Sharpe Ratio]]-AVERAGE(Table2[Sharpe Ratio]))/_xlfn.STDEV.P(Table2[Sharpe Ratio])</f>
        <v>0.68910957074710788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-5.7483874984880612E-2</v>
      </c>
    </row>
    <row r="184" spans="1:44" x14ac:dyDescent="0.3">
      <c r="A184" t="s">
        <v>1239</v>
      </c>
      <c r="B184" t="s">
        <v>1240</v>
      </c>
      <c r="C184" t="s">
        <v>2908</v>
      </c>
      <c r="D184" t="s">
        <v>24</v>
      </c>
      <c r="E184">
        <v>8350.3882747799998</v>
      </c>
      <c r="F184">
        <v>226.56</v>
      </c>
      <c r="G184">
        <v>22.854101043695799</v>
      </c>
      <c r="H184">
        <f>(Table2[[#This Row],[1Y Return vs Nifty]]-AVERAGE(Table2[1Y Return vs Nifty]))/_xlfn.STDEV.P(Table2[1Y Return vs Nifty])</f>
        <v>-0.26524049410150985</v>
      </c>
      <c r="I184">
        <v>0.95132010842306103</v>
      </c>
      <c r="J184">
        <f>(Table2[[#This Row],[1M Return vs Nifty]]-AVERAGE(Table2[1M Return vs Nifty]))/_xlfn.STDEV.P(Table2[1M Return vs Nifty])</f>
        <v>-0.23883410562004909</v>
      </c>
      <c r="K184">
        <v>-14.9877248723571</v>
      </c>
      <c r="L184">
        <f>(Table2[[#This Row],[6M Return vs Nifty]]-AVERAGE(Table2[6M Return vs Nifty]))/_xlfn.STDEV.P(Table2[6M Return vs Nifty])</f>
        <v>-0.84231223308907122</v>
      </c>
      <c r="M184">
        <v>2.8494814438302498</v>
      </c>
      <c r="N184">
        <f>(Table2[[#This Row],[1W Return vs Nifty]]-AVERAGE(Table2[1W Return vs Nifty]))/_xlfn.STDEV.P(Table2[1W Return vs Nifty])</f>
        <v>0.58105294854340228</v>
      </c>
      <c r="O184">
        <v>222.4</v>
      </c>
      <c r="P184">
        <v>223.404227685097</v>
      </c>
      <c r="Q184">
        <v>220.99556989996799</v>
      </c>
      <c r="R184">
        <v>48.804710801716702</v>
      </c>
      <c r="S184" s="1">
        <f>(Table2[[#This Row],[Close Price]]-Table2[[#This Row],[20D EMA]])/Table2[[#This Row],[20D EMA]]</f>
        <v>1.8705035971223007E-2</v>
      </c>
      <c r="T184" s="1">
        <f>(Table2[[#This Row],[Close Price]]-Table2[[#This Row],[50D EMA]])/Table2[[#This Row],[50D EMA]]</f>
        <v>1.41258397282941E-2</v>
      </c>
      <c r="U184" s="1">
        <f>(Table2[[#This Row],[Close Price]]-Table2[[#This Row],[200D EMA]])/Table2[[#This Row],[200D EMA]]</f>
        <v>2.5178921471370266E-2</v>
      </c>
      <c r="V184">
        <v>1.14647349668237</v>
      </c>
      <c r="W184">
        <v>226.05</v>
      </c>
      <c r="X184">
        <v>229.74</v>
      </c>
      <c r="Y184">
        <v>226</v>
      </c>
      <c r="Z184">
        <v>230</v>
      </c>
      <c r="AA184">
        <v>192</v>
      </c>
      <c r="AB184">
        <v>239</v>
      </c>
      <c r="AC184" s="1">
        <f>(Table2[[#This Row],[Close Price]]/Table2[[#This Row],[Day Low]])-1</f>
        <v>2.2561380225614158E-3</v>
      </c>
      <c r="AD184" s="1">
        <f>(Table2[[#This Row],[Day High]]/Table2[[#This Row],[Close Price]])-1</f>
        <v>1.4036016949152463E-2</v>
      </c>
      <c r="AE184" s="1">
        <f>(Table2[[#This Row],[Close Price]]/Table2[[#This Row],[Current Week Low]])-1</f>
        <v>2.4778761061947652E-3</v>
      </c>
      <c r="AF184" s="1">
        <f>(Table2[[#This Row],[Current Week High]]/Table2[[#This Row],[Close Price]])-1</f>
        <v>1.5183615819209129E-2</v>
      </c>
      <c r="AG184" s="1">
        <f>(Table2[[#This Row],[Close Price]]/Table2[[#This Row],[Current Month Low]])-1</f>
        <v>0.17999999999999994</v>
      </c>
      <c r="AH184" s="1">
        <f>(Table2[[#This Row],[Current Month High]]/Table2[[#This Row],[Close Price]])-1</f>
        <v>5.4908192090395547E-2</v>
      </c>
      <c r="AI184">
        <v>26.478637005649698</v>
      </c>
      <c r="AJ184">
        <v>51.494483450350998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-0.12</v>
      </c>
      <c r="AM184" t="s">
        <v>2949</v>
      </c>
      <c r="AN184">
        <v>5.13</v>
      </c>
      <c r="AO184" t="s">
        <v>2950</v>
      </c>
      <c r="AP184">
        <v>0.12098380410213901</v>
      </c>
      <c r="AQ184">
        <f>(Table2[[#This Row],[Sharpe Ratio]]-AVERAGE(Table2[Sharpe Ratio]))/_xlfn.STDEV.P(Table2[Sharpe Ratio])</f>
        <v>0.68470967499121904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85" spans="1:44" x14ac:dyDescent="0.3">
      <c r="A185" t="s">
        <v>571</v>
      </c>
      <c r="B185" t="s">
        <v>572</v>
      </c>
      <c r="C185" t="s">
        <v>2919</v>
      </c>
      <c r="D185" t="s">
        <v>573</v>
      </c>
      <c r="E185">
        <v>31035.932403945</v>
      </c>
      <c r="F185">
        <v>1243.3499999999999</v>
      </c>
      <c r="G185">
        <v>2.4630260598446898</v>
      </c>
      <c r="H185">
        <f>(Table2[[#This Row],[1Y Return vs Nifty]]-AVERAGE(Table2[1Y Return vs Nifty]))/_xlfn.STDEV.P(Table2[1Y Return vs Nifty])</f>
        <v>-0.50814393835600302</v>
      </c>
      <c r="I185">
        <v>5.6499169117521699</v>
      </c>
      <c r="J185">
        <f>(Table2[[#This Row],[1M Return vs Nifty]]-AVERAGE(Table2[1M Return vs Nifty]))/_xlfn.STDEV.P(Table2[1M Return vs Nifty])</f>
        <v>0.22015284282560921</v>
      </c>
      <c r="K185">
        <v>-15.312857311910699</v>
      </c>
      <c r="L185">
        <f>(Table2[[#This Row],[6M Return vs Nifty]]-AVERAGE(Table2[6M Return vs Nifty]))/_xlfn.STDEV.P(Table2[6M Return vs Nifty])</f>
        <v>-0.85227492928453052</v>
      </c>
      <c r="M185">
        <v>6.69223896719497</v>
      </c>
      <c r="N185">
        <f>(Table2[[#This Row],[1W Return vs Nifty]]-AVERAGE(Table2[1W Return vs Nifty]))/_xlfn.STDEV.P(Table2[1W Return vs Nifty])</f>
        <v>1.3424822285687581</v>
      </c>
      <c r="O185">
        <v>1188.43</v>
      </c>
      <c r="P185">
        <v>1149.5630530286601</v>
      </c>
      <c r="Q185">
        <v>1120.7519868208101</v>
      </c>
      <c r="R185">
        <v>64.037545183474805</v>
      </c>
      <c r="S185" s="1">
        <f>(Table2[[#This Row],[Close Price]]-Table2[[#This Row],[20D EMA]])/Table2[[#This Row],[20D EMA]]</f>
        <v>4.6212229580202317E-2</v>
      </c>
      <c r="T185" s="1">
        <f>(Table2[[#This Row],[Close Price]]-Table2[[#This Row],[50D EMA]])/Table2[[#This Row],[50D EMA]]</f>
        <v>8.1584865418427466E-2</v>
      </c>
      <c r="U185" s="1">
        <f>(Table2[[#This Row],[Close Price]]-Table2[[#This Row],[200D EMA]])/Table2[[#This Row],[200D EMA]]</f>
        <v>0.10938906610994145</v>
      </c>
      <c r="V185">
        <v>1.39599864876863</v>
      </c>
      <c r="W185">
        <v>1231.1500000000001</v>
      </c>
      <c r="X185">
        <v>1284.5</v>
      </c>
      <c r="Y185">
        <v>1231.1500000000001</v>
      </c>
      <c r="Z185">
        <v>1284.5</v>
      </c>
      <c r="AA185">
        <v>990.05</v>
      </c>
      <c r="AB185">
        <v>1331</v>
      </c>
      <c r="AC185" s="1">
        <f>(Table2[[#This Row],[Close Price]]/Table2[[#This Row],[Day Low]])-1</f>
        <v>9.9094342687728876E-3</v>
      </c>
      <c r="AD185" s="1">
        <f>(Table2[[#This Row],[Day High]]/Table2[[#This Row],[Close Price]])-1</f>
        <v>3.3096071098242641E-2</v>
      </c>
      <c r="AE185" s="1">
        <f>(Table2[[#This Row],[Close Price]]/Table2[[#This Row],[Current Week Low]])-1</f>
        <v>9.9094342687728876E-3</v>
      </c>
      <c r="AF185" s="1">
        <f>(Table2[[#This Row],[Current Week High]]/Table2[[#This Row],[Close Price]])-1</f>
        <v>3.3096071098242641E-2</v>
      </c>
      <c r="AG185" s="1">
        <f>(Table2[[#This Row],[Close Price]]/Table2[[#This Row],[Current Month Low]])-1</f>
        <v>0.25584566436038569</v>
      </c>
      <c r="AH185" s="1">
        <f>(Table2[[#This Row],[Current Month High]]/Table2[[#This Row],[Close Price]])-1</f>
        <v>7.0495033578638511E-2</v>
      </c>
      <c r="AI185">
        <v>15.9126553263361</v>
      </c>
      <c r="AJ185">
        <v>33.837459634014998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0.04</v>
      </c>
      <c r="AM185" t="s">
        <v>2950</v>
      </c>
      <c r="AN185">
        <v>6.93</v>
      </c>
      <c r="AO185" t="s">
        <v>2950</v>
      </c>
      <c r="AP185">
        <v>0.11991849128389501</v>
      </c>
      <c r="AQ185">
        <f>(Table2[[#This Row],[Sharpe Ratio]]-AVERAGE(Table2[Sharpe Ratio]))/_xlfn.STDEV.P(Table2[Sharpe Ratio])</f>
        <v>0.67295122963246279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0.87516743338629654</v>
      </c>
    </row>
    <row r="186" spans="1:44" x14ac:dyDescent="0.3">
      <c r="A186" t="s">
        <v>1051</v>
      </c>
      <c r="B186" t="s">
        <v>1052</v>
      </c>
      <c r="C186" t="s">
        <v>2912</v>
      </c>
      <c r="D186" t="s">
        <v>376</v>
      </c>
      <c r="E186">
        <v>10844.799348254999</v>
      </c>
      <c r="F186">
        <v>401.35</v>
      </c>
      <c r="G186">
        <v>72.391795459596196</v>
      </c>
      <c r="H186">
        <f>(Table2[[#This Row],[1Y Return vs Nifty]]-AVERAGE(Table2[1Y Return vs Nifty]))/_xlfn.STDEV.P(Table2[1Y Return vs Nifty])</f>
        <v>0.32486456919595341</v>
      </c>
      <c r="I186">
        <v>-10.5628602174435</v>
      </c>
      <c r="J186">
        <f>(Table2[[#This Row],[1M Return vs Nifty]]-AVERAGE(Table2[1M Return vs Nifty]))/_xlfn.STDEV.P(Table2[1M Return vs Nifty])</f>
        <v>-1.3636078865663166</v>
      </c>
      <c r="K186">
        <v>-4.7638621616592296</v>
      </c>
      <c r="L186">
        <f>(Table2[[#This Row],[6M Return vs Nifty]]-AVERAGE(Table2[6M Return vs Nifty]))/_xlfn.STDEV.P(Table2[6M Return vs Nifty])</f>
        <v>-0.52903300979589185</v>
      </c>
      <c r="M186">
        <v>-2.9235840497322498</v>
      </c>
      <c r="N186">
        <f>(Table2[[#This Row],[1W Return vs Nifty]]-AVERAGE(Table2[1W Return vs Nifty]))/_xlfn.STDEV.P(Table2[1W Return vs Nifty])</f>
        <v>-0.56286026366822117</v>
      </c>
      <c r="O186">
        <v>400.67</v>
      </c>
      <c r="P186">
        <v>408.49620096841602</v>
      </c>
      <c r="Q186">
        <v>381.98025434256903</v>
      </c>
      <c r="R186">
        <v>61.329257734338398</v>
      </c>
      <c r="S186" s="1">
        <f>(Table2[[#This Row],[Close Price]]-Table2[[#This Row],[20D EMA]])/Table2[[#This Row],[20D EMA]]</f>
        <v>1.6971572615868591E-3</v>
      </c>
      <c r="T186" s="1">
        <f>(Table2[[#This Row],[Close Price]]-Table2[[#This Row],[50D EMA]])/Table2[[#This Row],[50D EMA]]</f>
        <v>-1.7493922713294766E-2</v>
      </c>
      <c r="U186" s="1">
        <f>(Table2[[#This Row],[Close Price]]-Table2[[#This Row],[200D EMA]])/Table2[[#This Row],[200D EMA]]</f>
        <v>5.070876161064531E-2</v>
      </c>
      <c r="V186">
        <v>1.2784683057935899</v>
      </c>
      <c r="W186">
        <v>390</v>
      </c>
      <c r="X186">
        <v>404</v>
      </c>
      <c r="Y186">
        <v>390</v>
      </c>
      <c r="Z186">
        <v>404</v>
      </c>
      <c r="AA186">
        <v>358.6</v>
      </c>
      <c r="AB186">
        <v>425.25</v>
      </c>
      <c r="AC186" s="1">
        <f>(Table2[[#This Row],[Close Price]]/Table2[[#This Row],[Day Low]])-1</f>
        <v>2.9102564102564177E-2</v>
      </c>
      <c r="AD186" s="1">
        <f>(Table2[[#This Row],[Day High]]/Table2[[#This Row],[Close Price]])-1</f>
        <v>6.6027158340600245E-3</v>
      </c>
      <c r="AE186" s="1">
        <f>(Table2[[#This Row],[Close Price]]/Table2[[#This Row],[Current Week Low]])-1</f>
        <v>2.9102564102564177E-2</v>
      </c>
      <c r="AF186" s="1">
        <f>(Table2[[#This Row],[Current Week High]]/Table2[[#This Row],[Close Price]])-1</f>
        <v>6.6027158340600245E-3</v>
      </c>
      <c r="AG186" s="1">
        <f>(Table2[[#This Row],[Close Price]]/Table2[[#This Row],[Current Month Low]])-1</f>
        <v>0.11921360847741225</v>
      </c>
      <c r="AH186" s="1">
        <f>(Table2[[#This Row],[Current Month High]]/Table2[[#This Row],[Close Price]])-1</f>
        <v>5.9549022050579214E-2</v>
      </c>
      <c r="AI186">
        <v>38.0216768406627</v>
      </c>
      <c r="AJ186">
        <v>108.439366398338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-0.2</v>
      </c>
      <c r="AM186" t="s">
        <v>2949</v>
      </c>
      <c r="AN186">
        <v>0.38</v>
      </c>
      <c r="AO186" t="s">
        <v>2950</v>
      </c>
      <c r="AP186">
        <v>0.11987954278716199</v>
      </c>
      <c r="AQ186">
        <f>(Table2[[#This Row],[Sharpe Ratio]]-AVERAGE(Table2[Sharpe Ratio]))/_xlfn.STDEV.P(Table2[Sharpe Ratio])</f>
        <v>0.67252133358428068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87" spans="1:44" x14ac:dyDescent="0.3">
      <c r="A187" t="s">
        <v>1427</v>
      </c>
      <c r="B187" t="s">
        <v>1428</v>
      </c>
      <c r="C187" t="s">
        <v>2918</v>
      </c>
      <c r="D187" t="s">
        <v>621</v>
      </c>
      <c r="E187">
        <v>6220.8234069999999</v>
      </c>
      <c r="F187">
        <v>523.5</v>
      </c>
      <c r="G187">
        <v>32.760992491147299</v>
      </c>
      <c r="H187">
        <f>(Table2[[#This Row],[1Y Return vs Nifty]]-AVERAGE(Table2[1Y Return vs Nifty]))/_xlfn.STDEV.P(Table2[1Y Return vs Nifty])</f>
        <v>-0.14722719385387043</v>
      </c>
      <c r="I187">
        <v>6.7772802888076704</v>
      </c>
      <c r="J187">
        <f>(Table2[[#This Row],[1M Return vs Nifty]]-AVERAGE(Table2[1M Return vs Nifty]))/_xlfn.STDEV.P(Table2[1M Return vs Nifty])</f>
        <v>0.33028041875582514</v>
      </c>
      <c r="K187">
        <v>13.770811094893199</v>
      </c>
      <c r="L187">
        <f>(Table2[[#This Row],[6M Return vs Nifty]]-AVERAGE(Table2[6M Return vs Nifty]))/_xlfn.STDEV.P(Table2[6M Return vs Nifty])</f>
        <v>3.8905763064376847E-2</v>
      </c>
      <c r="M187">
        <v>5.5525118154507904</v>
      </c>
      <c r="N187">
        <f>(Table2[[#This Row],[1W Return vs Nifty]]-AVERAGE(Table2[1W Return vs Nifty]))/_xlfn.STDEV.P(Table2[1W Return vs Nifty])</f>
        <v>1.1166491856818743</v>
      </c>
      <c r="O187">
        <v>481.58</v>
      </c>
      <c r="P187">
        <v>469.45236161502498</v>
      </c>
      <c r="Q187">
        <v>429.46111226238202</v>
      </c>
      <c r="R187">
        <v>46.666928457462298</v>
      </c>
      <c r="S187" s="1">
        <f>(Table2[[#This Row],[Close Price]]-Table2[[#This Row],[20D EMA]])/Table2[[#This Row],[20D EMA]]</f>
        <v>8.7046804269280326E-2</v>
      </c>
      <c r="T187" s="1">
        <f>(Table2[[#This Row],[Close Price]]-Table2[[#This Row],[50D EMA]])/Table2[[#This Row],[50D EMA]]</f>
        <v>0.11512912236512904</v>
      </c>
      <c r="U187" s="1">
        <f>(Table2[[#This Row],[Close Price]]-Table2[[#This Row],[200D EMA]])/Table2[[#This Row],[200D EMA]]</f>
        <v>0.21896950632439177</v>
      </c>
      <c r="V187">
        <v>1.6693439139111399</v>
      </c>
      <c r="W187">
        <v>511</v>
      </c>
      <c r="X187">
        <v>529.79999999999995</v>
      </c>
      <c r="Y187">
        <v>501.35</v>
      </c>
      <c r="Z187">
        <v>529.79999999999995</v>
      </c>
      <c r="AA187">
        <v>384.6</v>
      </c>
      <c r="AB187">
        <v>534.95000000000005</v>
      </c>
      <c r="AC187" s="1">
        <f>(Table2[[#This Row],[Close Price]]/Table2[[#This Row],[Day Low]])-1</f>
        <v>2.4461839530332652E-2</v>
      </c>
      <c r="AD187" s="1">
        <f>(Table2[[#This Row],[Day High]]/Table2[[#This Row],[Close Price]])-1</f>
        <v>1.2034383954154571E-2</v>
      </c>
      <c r="AE187" s="1">
        <f>(Table2[[#This Row],[Close Price]]/Table2[[#This Row],[Current Week Low]])-1</f>
        <v>4.4180712077390938E-2</v>
      </c>
      <c r="AF187" s="1">
        <f>(Table2[[#This Row],[Current Week High]]/Table2[[#This Row],[Close Price]])-1</f>
        <v>1.2034383954154571E-2</v>
      </c>
      <c r="AG187" s="1">
        <f>(Table2[[#This Row],[Close Price]]/Table2[[#This Row],[Current Month Low]])-1</f>
        <v>0.36115444617784709</v>
      </c>
      <c r="AH187" s="1">
        <f>(Table2[[#This Row],[Current Month High]]/Table2[[#This Row],[Close Price]])-1</f>
        <v>2.1872015281757529E-2</v>
      </c>
      <c r="AI187">
        <v>2.1872015281757502</v>
      </c>
      <c r="AJ187">
        <v>75.789120214909303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0.05</v>
      </c>
      <c r="AM187" t="s">
        <v>2950</v>
      </c>
      <c r="AN187">
        <v>13.73</v>
      </c>
      <c r="AO187" t="s">
        <v>2950</v>
      </c>
      <c r="AP187">
        <v>0.11948252413678</v>
      </c>
      <c r="AQ187">
        <f>(Table2[[#This Row],[Sharpe Ratio]]-AVERAGE(Table2[Sharpe Ratio]))/_xlfn.STDEV.P(Table2[Sharpe Ratio])</f>
        <v>0.66813921968592471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2.0067473933341304</v>
      </c>
    </row>
    <row r="188" spans="1:44" x14ac:dyDescent="0.3">
      <c r="A188" t="s">
        <v>388</v>
      </c>
      <c r="B188" t="s">
        <v>389</v>
      </c>
      <c r="C188" t="s">
        <v>2908</v>
      </c>
      <c r="D188" t="s">
        <v>32</v>
      </c>
      <c r="E188">
        <v>57120.581462559901</v>
      </c>
      <c r="F188">
        <v>63.31</v>
      </c>
      <c r="G188">
        <v>101.469620925572</v>
      </c>
      <c r="H188">
        <f>(Table2[[#This Row],[1Y Return vs Nifty]]-AVERAGE(Table2[1Y Return vs Nifty]))/_xlfn.STDEV.P(Table2[1Y Return vs Nifty])</f>
        <v>0.6712466977845748</v>
      </c>
      <c r="I188">
        <v>-6.2205663394980402</v>
      </c>
      <c r="J188">
        <f>(Table2[[#This Row],[1M Return vs Nifty]]-AVERAGE(Table2[1M Return vs Nifty]))/_xlfn.STDEV.P(Table2[1M Return vs Nifty])</f>
        <v>-0.93942673212456818</v>
      </c>
      <c r="K188">
        <v>18.756752570720099</v>
      </c>
      <c r="L188">
        <f>(Table2[[#This Row],[6M Return vs Nifty]]-AVERAGE(Table2[6M Return vs Nifty]))/_xlfn.STDEV.P(Table2[6M Return vs Nifty])</f>
        <v>0.19168479747941153</v>
      </c>
      <c r="M188">
        <v>-2.8744856117720001</v>
      </c>
      <c r="N188">
        <f>(Table2[[#This Row],[1W Return vs Nifty]]-AVERAGE(Table2[1W Return vs Nifty]))/_xlfn.STDEV.P(Table2[1W Return vs Nifty])</f>
        <v>-0.55313157586027739</v>
      </c>
      <c r="O188">
        <v>64.53</v>
      </c>
      <c r="P188">
        <v>63.817297913594402</v>
      </c>
      <c r="Q188">
        <v>55.265306256171201</v>
      </c>
      <c r="R188">
        <v>67.721546962074498</v>
      </c>
      <c r="S188" s="1">
        <f>(Table2[[#This Row],[Close Price]]-Table2[[#This Row],[20D EMA]])/Table2[[#This Row],[20D EMA]]</f>
        <v>-1.8905935223926838E-2</v>
      </c>
      <c r="T188" s="1">
        <f>(Table2[[#This Row],[Close Price]]-Table2[[#This Row],[50D EMA]])/Table2[[#This Row],[50D EMA]]</f>
        <v>-7.949222705750672E-3</v>
      </c>
      <c r="U188" s="1">
        <f>(Table2[[#This Row],[Close Price]]-Table2[[#This Row],[200D EMA]])/Table2[[#This Row],[200D EMA]]</f>
        <v>0.14556498984261923</v>
      </c>
      <c r="V188">
        <v>0.76836924326190303</v>
      </c>
      <c r="W188">
        <v>63.15</v>
      </c>
      <c r="X188">
        <v>64.599999999999994</v>
      </c>
      <c r="Y188">
        <v>63.15</v>
      </c>
      <c r="Z188">
        <v>65.33</v>
      </c>
      <c r="AA188">
        <v>57.85</v>
      </c>
      <c r="AB188">
        <v>73</v>
      </c>
      <c r="AC188" s="1">
        <f>(Table2[[#This Row],[Close Price]]/Table2[[#This Row],[Day Low]])-1</f>
        <v>2.5336500395882755E-3</v>
      </c>
      <c r="AD188" s="1">
        <f>(Table2[[#This Row],[Day High]]/Table2[[#This Row],[Close Price]])-1</f>
        <v>2.0375927973463881E-2</v>
      </c>
      <c r="AE188" s="1">
        <f>(Table2[[#This Row],[Close Price]]/Table2[[#This Row],[Current Week Low]])-1</f>
        <v>2.5336500395882755E-3</v>
      </c>
      <c r="AF188" s="1">
        <f>(Table2[[#This Row],[Current Week High]]/Table2[[#This Row],[Close Price]])-1</f>
        <v>3.1906491865423936E-2</v>
      </c>
      <c r="AG188" s="1">
        <f>(Table2[[#This Row],[Close Price]]/Table2[[#This Row],[Current Month Low]])-1</f>
        <v>9.4382022471910076E-2</v>
      </c>
      <c r="AH188" s="1">
        <f>(Table2[[#This Row],[Current Month High]]/Table2[[#This Row],[Close Price]])-1</f>
        <v>0.15305638919601949</v>
      </c>
      <c r="AI188">
        <v>21.465803190649101</v>
      </c>
      <c r="AJ188">
        <v>129.80036297640601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-0.13</v>
      </c>
      <c r="AM188" t="s">
        <v>2949</v>
      </c>
      <c r="AN188">
        <v>-1.23</v>
      </c>
      <c r="AO188" t="s">
        <v>2949</v>
      </c>
      <c r="AP188">
        <v>0.118867250153251</v>
      </c>
      <c r="AQ188">
        <f>(Table2[[#This Row],[Sharpe Ratio]]-AVERAGE(Table2[Sharpe Ratio]))/_xlfn.STDEV.P(Table2[Sharpe Ratio])</f>
        <v>0.66134810125376764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3.1721288532908454E-2</v>
      </c>
    </row>
    <row r="189" spans="1:44" x14ac:dyDescent="0.3">
      <c r="A189" t="s">
        <v>1149</v>
      </c>
      <c r="B189" t="s">
        <v>1150</v>
      </c>
      <c r="C189" t="s">
        <v>2912</v>
      </c>
      <c r="D189" t="s">
        <v>238</v>
      </c>
      <c r="E189">
        <v>9358.0458665649894</v>
      </c>
      <c r="F189">
        <v>5463.8</v>
      </c>
      <c r="G189">
        <v>10.8936382357863</v>
      </c>
      <c r="H189">
        <f>(Table2[[#This Row],[1Y Return vs Nifty]]-AVERAGE(Table2[1Y Return vs Nifty]))/_xlfn.STDEV.P(Table2[1Y Return vs Nifty])</f>
        <v>-0.40771643581717776</v>
      </c>
      <c r="I189">
        <v>5.3201409970767504</v>
      </c>
      <c r="J189">
        <f>(Table2[[#This Row],[1M Return vs Nifty]]-AVERAGE(Table2[1M Return vs Nifty]))/_xlfn.STDEV.P(Table2[1M Return vs Nifty])</f>
        <v>0.18793836537981068</v>
      </c>
      <c r="K189">
        <v>-9.5504055548955193</v>
      </c>
      <c r="L189">
        <f>(Table2[[#This Row],[6M Return vs Nifty]]-AVERAGE(Table2[6M Return vs Nifty]))/_xlfn.STDEV.P(Table2[6M Return vs Nifty])</f>
        <v>-0.67570209553421234</v>
      </c>
      <c r="M189">
        <v>0.57042148368661105</v>
      </c>
      <c r="N189">
        <f>(Table2[[#This Row],[1W Return vs Nifty]]-AVERAGE(Table2[1W Return vs Nifty]))/_xlfn.STDEV.P(Table2[1W Return vs Nifty])</f>
        <v>0.12946500055668669</v>
      </c>
      <c r="O189">
        <v>4642.43</v>
      </c>
      <c r="P189">
        <v>4483.1345424636202</v>
      </c>
      <c r="Q189">
        <v>4412.6212427401397</v>
      </c>
      <c r="R189">
        <v>58.638590707634897</v>
      </c>
      <c r="S189" s="1">
        <f>(Table2[[#This Row],[Close Price]]-Table2[[#This Row],[20D EMA]])/Table2[[#This Row],[20D EMA]]</f>
        <v>0.17692673879843096</v>
      </c>
      <c r="T189" s="1">
        <f>(Table2[[#This Row],[Close Price]]-Table2[[#This Row],[50D EMA]])/Table2[[#This Row],[50D EMA]]</f>
        <v>0.21874548895368959</v>
      </c>
      <c r="U189" s="1">
        <f>(Table2[[#This Row],[Close Price]]-Table2[[#This Row],[200D EMA]])/Table2[[#This Row],[200D EMA]]</f>
        <v>0.2382209347764237</v>
      </c>
      <c r="V189">
        <v>3.4074350040461598</v>
      </c>
      <c r="W189">
        <v>4859</v>
      </c>
      <c r="X189">
        <v>5690</v>
      </c>
      <c r="Y189">
        <v>4804.3999999999996</v>
      </c>
      <c r="Z189">
        <v>5690</v>
      </c>
      <c r="AA189">
        <v>4080.2</v>
      </c>
      <c r="AB189">
        <v>5690</v>
      </c>
      <c r="AC189" s="1">
        <f>(Table2[[#This Row],[Close Price]]/Table2[[#This Row],[Day Low]])-1</f>
        <v>0.12447005556698909</v>
      </c>
      <c r="AD189" s="1">
        <f>(Table2[[#This Row],[Day High]]/Table2[[#This Row],[Close Price]])-1</f>
        <v>4.1399758409897736E-2</v>
      </c>
      <c r="AE189" s="1">
        <f>(Table2[[#This Row],[Close Price]]/Table2[[#This Row],[Current Week Low]])-1</f>
        <v>0.13724918824410959</v>
      </c>
      <c r="AF189" s="1">
        <f>(Table2[[#This Row],[Current Week High]]/Table2[[#This Row],[Close Price]])-1</f>
        <v>4.1399758409897736E-2</v>
      </c>
      <c r="AG189" s="1">
        <f>(Table2[[#This Row],[Close Price]]/Table2[[#This Row],[Current Month Low]])-1</f>
        <v>0.33910102445958534</v>
      </c>
      <c r="AH189" s="1">
        <f>(Table2[[#This Row],[Current Month High]]/Table2[[#This Row],[Close Price]])-1</f>
        <v>4.1399758409897736E-2</v>
      </c>
      <c r="AI189">
        <v>4.13997584098977</v>
      </c>
      <c r="AJ189">
        <v>44.466625242923797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0.06</v>
      </c>
      <c r="AM189" t="s">
        <v>2950</v>
      </c>
      <c r="AN189">
        <v>27.09</v>
      </c>
      <c r="AO189" t="s">
        <v>2950</v>
      </c>
      <c r="AP189">
        <v>0.11738263161669001</v>
      </c>
      <c r="AQ189">
        <f>(Table2[[#This Row],[Sharpe Ratio]]-AVERAGE(Table2[Sharpe Ratio]))/_xlfn.STDEV.P(Table2[Sharpe Ratio])</f>
        <v>0.6449615473310204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-0.12105361808387233</v>
      </c>
    </row>
    <row r="190" spans="1:44" x14ac:dyDescent="0.3">
      <c r="A190" t="s">
        <v>574</v>
      </c>
      <c r="B190" t="s">
        <v>575</v>
      </c>
      <c r="C190" t="s">
        <v>2916</v>
      </c>
      <c r="D190" t="s">
        <v>238</v>
      </c>
      <c r="E190">
        <v>30991.67024544</v>
      </c>
      <c r="F190">
        <v>6612.8</v>
      </c>
      <c r="G190">
        <v>6.5649840253599798</v>
      </c>
      <c r="H190">
        <f>(Table2[[#This Row],[1Y Return vs Nifty]]-AVERAGE(Table2[1Y Return vs Nifty]))/_xlfn.STDEV.P(Table2[1Y Return vs Nifty])</f>
        <v>-0.45928041748719595</v>
      </c>
      <c r="I190">
        <v>3.6145821853263098</v>
      </c>
      <c r="J190">
        <f>(Table2[[#This Row],[1M Return vs Nifty]]-AVERAGE(Table2[1M Return vs Nifty]))/_xlfn.STDEV.P(Table2[1M Return vs Nifty])</f>
        <v>2.1329212228964108E-2</v>
      </c>
      <c r="K190">
        <v>30.789575196358498</v>
      </c>
      <c r="L190">
        <f>(Table2[[#This Row],[6M Return vs Nifty]]-AVERAGE(Table2[6M Return vs Nifty]))/_xlfn.STDEV.P(Table2[6M Return vs Nifty])</f>
        <v>0.56039410362455266</v>
      </c>
      <c r="M190">
        <v>-4.7431145222454596</v>
      </c>
      <c r="N190">
        <f>(Table2[[#This Row],[1W Return vs Nifty]]-AVERAGE(Table2[1W Return vs Nifty]))/_xlfn.STDEV.P(Table2[1W Return vs Nifty])</f>
        <v>-0.92339401299956936</v>
      </c>
      <c r="O190">
        <v>6347.53</v>
      </c>
      <c r="P190">
        <v>5774.9457428574397</v>
      </c>
      <c r="Q190">
        <v>5036.3828545665601</v>
      </c>
      <c r="R190">
        <v>83.484742586614402</v>
      </c>
      <c r="S190" s="1">
        <f>(Table2[[#This Row],[Close Price]]-Table2[[#This Row],[20D EMA]])/Table2[[#This Row],[20D EMA]]</f>
        <v>4.1791058884322003E-2</v>
      </c>
      <c r="T190" s="1">
        <f>(Table2[[#This Row],[Close Price]]-Table2[[#This Row],[50D EMA]])/Table2[[#This Row],[50D EMA]]</f>
        <v>0.1450843513428389</v>
      </c>
      <c r="U190" s="1">
        <f>(Table2[[#This Row],[Close Price]]-Table2[[#This Row],[200D EMA]])/Table2[[#This Row],[200D EMA]]</f>
        <v>0.31300582004088118</v>
      </c>
      <c r="V190">
        <v>1.48058796559646</v>
      </c>
      <c r="W190">
        <v>6600</v>
      </c>
      <c r="X190">
        <v>6785.95</v>
      </c>
      <c r="Y190">
        <v>6600</v>
      </c>
      <c r="Z190">
        <v>6850.05</v>
      </c>
      <c r="AA190">
        <v>5544.3</v>
      </c>
      <c r="AB190">
        <v>7350</v>
      </c>
      <c r="AC190" s="1">
        <f>(Table2[[#This Row],[Close Price]]/Table2[[#This Row],[Day Low]])-1</f>
        <v>1.9393939393939075E-3</v>
      </c>
      <c r="AD190" s="1">
        <f>(Table2[[#This Row],[Day High]]/Table2[[#This Row],[Close Price]])-1</f>
        <v>2.6184067263488986E-2</v>
      </c>
      <c r="AE190" s="1">
        <f>(Table2[[#This Row],[Close Price]]/Table2[[#This Row],[Current Week Low]])-1</f>
        <v>1.9393939393939075E-3</v>
      </c>
      <c r="AF190" s="1">
        <f>(Table2[[#This Row],[Current Week High]]/Table2[[#This Row],[Close Price]])-1</f>
        <v>3.5877389305589258E-2</v>
      </c>
      <c r="AG190" s="1">
        <f>(Table2[[#This Row],[Close Price]]/Table2[[#This Row],[Current Month Low]])-1</f>
        <v>0.1927204516350125</v>
      </c>
      <c r="AH190" s="1">
        <f>(Table2[[#This Row],[Current Month High]]/Table2[[#This Row],[Close Price]])-1</f>
        <v>0.11148076457778844</v>
      </c>
      <c r="AI190">
        <v>11.148076457778799</v>
      </c>
      <c r="AJ190">
        <v>64.313579326624406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0.28000000000000003</v>
      </c>
      <c r="AM190" t="s">
        <v>2950</v>
      </c>
      <c r="AN190">
        <v>8.57</v>
      </c>
      <c r="AO190" t="s">
        <v>2950</v>
      </c>
      <c r="AP190">
        <v>0.116664171849858</v>
      </c>
      <c r="AQ190">
        <f>(Table2[[#This Row],[Sharpe Ratio]]-AVERAGE(Table2[Sharpe Ratio]))/_xlfn.STDEV.P(Table2[Sharpe Ratio])</f>
        <v>0.63703151047603912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-0.16391960415720941</v>
      </c>
    </row>
    <row r="191" spans="1:44" x14ac:dyDescent="0.3">
      <c r="A191" t="s">
        <v>1383</v>
      </c>
      <c r="B191" t="s">
        <v>1384</v>
      </c>
      <c r="C191" t="s">
        <v>2917</v>
      </c>
      <c r="D191" t="s">
        <v>55</v>
      </c>
      <c r="E191">
        <v>6712.64</v>
      </c>
      <c r="F191">
        <v>884.3</v>
      </c>
      <c r="G191">
        <v>129.53003104896101</v>
      </c>
      <c r="H191">
        <f>(Table2[[#This Row],[1Y Return vs Nifty]]-AVERAGE(Table2[1Y Return vs Nifty]))/_xlfn.STDEV.P(Table2[1Y Return vs Nifty])</f>
        <v>1.0055091273800132</v>
      </c>
      <c r="I191">
        <v>-11.1793044152541</v>
      </c>
      <c r="J191">
        <f>(Table2[[#This Row],[1M Return vs Nifty]]-AVERAGE(Table2[1M Return vs Nifty]))/_xlfn.STDEV.P(Table2[1M Return vs Nifty])</f>
        <v>-1.4238258310044618</v>
      </c>
      <c r="K191">
        <v>26.321121726572699</v>
      </c>
      <c r="L191">
        <f>(Table2[[#This Row],[6M Return vs Nifty]]-AVERAGE(Table2[6M Return vs Nifty]))/_xlfn.STDEV.P(Table2[6M Return vs Nifty])</f>
        <v>0.42347191756356101</v>
      </c>
      <c r="M191">
        <v>-1.58386777022709</v>
      </c>
      <c r="N191">
        <f>(Table2[[#This Row],[1W Return vs Nifty]]-AVERAGE(Table2[1W Return vs Nifty]))/_xlfn.STDEV.P(Table2[1W Return vs Nifty])</f>
        <v>-0.29740005808942555</v>
      </c>
      <c r="O191">
        <v>882.45</v>
      </c>
      <c r="P191">
        <v>882.69986559081894</v>
      </c>
      <c r="Q191">
        <v>744.28408073369701</v>
      </c>
      <c r="R191">
        <v>59.097490641645599</v>
      </c>
      <c r="S191" s="1">
        <f>(Table2[[#This Row],[Close Price]]-Table2[[#This Row],[20D EMA]])/Table2[[#This Row],[20D EMA]]</f>
        <v>2.0964360587001065E-3</v>
      </c>
      <c r="T191" s="1">
        <f>(Table2[[#This Row],[Close Price]]-Table2[[#This Row],[50D EMA]])/Table2[[#This Row],[50D EMA]]</f>
        <v>1.8127729158653367E-3</v>
      </c>
      <c r="U191" s="1">
        <f>(Table2[[#This Row],[Close Price]]-Table2[[#This Row],[200D EMA]])/Table2[[#This Row],[200D EMA]]</f>
        <v>0.18812160959868801</v>
      </c>
      <c r="V191">
        <v>0.80179752732881404</v>
      </c>
      <c r="W191">
        <v>881</v>
      </c>
      <c r="X191">
        <v>898.9</v>
      </c>
      <c r="Y191">
        <v>872.95</v>
      </c>
      <c r="Z191">
        <v>911</v>
      </c>
      <c r="AA191">
        <v>691.1</v>
      </c>
      <c r="AB191">
        <v>944.05</v>
      </c>
      <c r="AC191" s="1">
        <f>(Table2[[#This Row],[Close Price]]/Table2[[#This Row],[Day Low]])-1</f>
        <v>3.74574347332568E-3</v>
      </c>
      <c r="AD191" s="1">
        <f>(Table2[[#This Row],[Day High]]/Table2[[#This Row],[Close Price]])-1</f>
        <v>1.6510234083455977E-2</v>
      </c>
      <c r="AE191" s="1">
        <f>(Table2[[#This Row],[Close Price]]/Table2[[#This Row],[Current Week Low]])-1</f>
        <v>1.3001890142619654E-2</v>
      </c>
      <c r="AF191" s="1">
        <f>(Table2[[#This Row],[Current Week High]]/Table2[[#This Row],[Close Price]])-1</f>
        <v>3.0193373289607583E-2</v>
      </c>
      <c r="AG191" s="1">
        <f>(Table2[[#This Row],[Close Price]]/Table2[[#This Row],[Current Month Low]])-1</f>
        <v>0.27955433367095917</v>
      </c>
      <c r="AH191" s="1">
        <f>(Table2[[#This Row],[Current Month High]]/Table2[[#This Row],[Close Price]])-1</f>
        <v>6.7567567567567544E-2</v>
      </c>
      <c r="AI191">
        <v>31.742621282370202</v>
      </c>
      <c r="AJ191">
        <v>163.77330350484701</v>
      </c>
      <c r="AK191" t="str">
        <f>IF(AND(Table2[[#This Row],[20D EMA]]&gt;Table2[[#This Row],[50D EMA]],Table2[[#This Row],[50D EMA]]&gt;Table2[[#This Row],[200D EMA]]),"Uptrend","Downtrend/NoTrend")</f>
        <v>Downtrend/NoTrend</v>
      </c>
      <c r="AL191">
        <v>-0.06</v>
      </c>
      <c r="AM191" t="s">
        <v>2949</v>
      </c>
      <c r="AN191">
        <v>4.26</v>
      </c>
      <c r="AO191" t="s">
        <v>2950</v>
      </c>
      <c r="AP191">
        <v>0.116226176954338</v>
      </c>
      <c r="AQ191">
        <f>(Table2[[#This Row],[Sharpe Ratio]]-AVERAGE(Table2[Sharpe Ratio]))/_xlfn.STDEV.P(Table2[Sharpe Ratio])</f>
        <v>0.63219711915154975</v>
      </c>
      <c r="AR1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92" spans="1:44" x14ac:dyDescent="0.3">
      <c r="A192" t="s">
        <v>1712</v>
      </c>
      <c r="B192" t="s">
        <v>1713</v>
      </c>
      <c r="C192" t="s">
        <v>2913</v>
      </c>
      <c r="D192" t="s">
        <v>129</v>
      </c>
      <c r="E192">
        <v>3941.88698436</v>
      </c>
      <c r="F192">
        <v>758.7</v>
      </c>
      <c r="G192">
        <v>114.460942183835</v>
      </c>
      <c r="H192">
        <f>(Table2[[#This Row],[1Y Return vs Nifty]]-AVERAGE(Table2[1Y Return vs Nifty]))/_xlfn.STDEV.P(Table2[1Y Return vs Nifty])</f>
        <v>0.82600247606246524</v>
      </c>
      <c r="I192">
        <v>3.9636358137401499</v>
      </c>
      <c r="J192">
        <f>(Table2[[#This Row],[1M Return vs Nifty]]-AVERAGE(Table2[1M Return vs Nifty]))/_xlfn.STDEV.P(Table2[1M Return vs Nifty])</f>
        <v>5.542685168507544E-2</v>
      </c>
      <c r="K192">
        <v>42.3022788066922</v>
      </c>
      <c r="L192">
        <f>(Table2[[#This Row],[6M Return vs Nifty]]-AVERAGE(Table2[6M Return vs Nifty]))/_xlfn.STDEV.P(Table2[6M Return vs Nifty])</f>
        <v>0.91316594212704127</v>
      </c>
      <c r="M192">
        <v>-0.62316061492055197</v>
      </c>
      <c r="N192">
        <f>(Table2[[#This Row],[1W Return vs Nifty]]-AVERAGE(Table2[1W Return vs Nifty]))/_xlfn.STDEV.P(Table2[1W Return vs Nifty])</f>
        <v>-0.10703921613347668</v>
      </c>
      <c r="O192">
        <v>759.47</v>
      </c>
      <c r="P192">
        <v>724.48360256481806</v>
      </c>
      <c r="Q192">
        <v>590.88842484880502</v>
      </c>
      <c r="R192">
        <v>57.658824246307198</v>
      </c>
      <c r="S192" s="1">
        <f>(Table2[[#This Row],[Close Price]]-Table2[[#This Row],[20D EMA]])/Table2[[#This Row],[20D EMA]]</f>
        <v>-1.0138649321236939E-3</v>
      </c>
      <c r="T192" s="1">
        <f>(Table2[[#This Row],[Close Price]]-Table2[[#This Row],[50D EMA]])/Table2[[#This Row],[50D EMA]]</f>
        <v>4.7228670620078968E-2</v>
      </c>
      <c r="U192" s="1">
        <f>(Table2[[#This Row],[Close Price]]-Table2[[#This Row],[200D EMA]])/Table2[[#This Row],[200D EMA]]</f>
        <v>0.28399875186949924</v>
      </c>
      <c r="V192">
        <v>1.6638393887463601</v>
      </c>
      <c r="W192">
        <v>744.55</v>
      </c>
      <c r="X192">
        <v>786.5</v>
      </c>
      <c r="Y192">
        <v>744.55</v>
      </c>
      <c r="Z192">
        <v>809.9</v>
      </c>
      <c r="AA192">
        <v>587.04999999999995</v>
      </c>
      <c r="AB192">
        <v>880</v>
      </c>
      <c r="AC192" s="1">
        <f>(Table2[[#This Row],[Close Price]]/Table2[[#This Row],[Day Low]])-1</f>
        <v>1.9004767980659532E-2</v>
      </c>
      <c r="AD192" s="1">
        <f>(Table2[[#This Row],[Day High]]/Table2[[#This Row],[Close Price]])-1</f>
        <v>3.6641623830235837E-2</v>
      </c>
      <c r="AE192" s="1">
        <f>(Table2[[#This Row],[Close Price]]/Table2[[#This Row],[Current Week Low]])-1</f>
        <v>1.9004767980659532E-2</v>
      </c>
      <c r="AF192" s="1">
        <f>(Table2[[#This Row],[Current Week High]]/Table2[[#This Row],[Close Price]])-1</f>
        <v>6.7483853960722096E-2</v>
      </c>
      <c r="AG192" s="1">
        <f>(Table2[[#This Row],[Close Price]]/Table2[[#This Row],[Current Month Low]])-1</f>
        <v>0.29239417426113645</v>
      </c>
      <c r="AH192" s="1">
        <f>(Table2[[#This Row],[Current Month High]]/Table2[[#This Row],[Close Price]])-1</f>
        <v>0.15987873994991419</v>
      </c>
      <c r="AI192">
        <v>15.9878739949914</v>
      </c>
      <c r="AJ192">
        <v>150.76846802181399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-0.09</v>
      </c>
      <c r="AM192" t="s">
        <v>2949</v>
      </c>
      <c r="AN192">
        <v>4.3</v>
      </c>
      <c r="AO192" t="s">
        <v>2950</v>
      </c>
      <c r="AP192">
        <v>0.115847588004551</v>
      </c>
      <c r="AQ192">
        <f>(Table2[[#This Row],[Sharpe Ratio]]-AVERAGE(Table2[Sharpe Ratio]))/_xlfn.STDEV.P(Table2[Sharpe Ratio])</f>
        <v>0.62801842402720387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2.3155744777683092</v>
      </c>
    </row>
    <row r="193" spans="1:44" x14ac:dyDescent="0.3">
      <c r="A193" t="s">
        <v>799</v>
      </c>
      <c r="B193" t="s">
        <v>800</v>
      </c>
      <c r="C193" t="s">
        <v>2911</v>
      </c>
      <c r="D193" t="s">
        <v>691</v>
      </c>
      <c r="E193">
        <v>17651.375109584998</v>
      </c>
      <c r="F193">
        <v>697.75</v>
      </c>
      <c r="G193">
        <v>55.070040699032802</v>
      </c>
      <c r="H193">
        <f>(Table2[[#This Row],[1Y Return vs Nifty]]-AVERAGE(Table2[1Y Return vs Nifty]))/_xlfn.STDEV.P(Table2[1Y Return vs Nifty])</f>
        <v>0.11852361389052253</v>
      </c>
      <c r="I193">
        <v>-8.5230999271873795</v>
      </c>
      <c r="J193">
        <f>(Table2[[#This Row],[1M Return vs Nifty]]-AVERAGE(Table2[1M Return vs Nifty]))/_xlfn.STDEV.P(Table2[1M Return vs Nifty])</f>
        <v>-1.1643519405098381</v>
      </c>
      <c r="K193">
        <v>26.215415563569302</v>
      </c>
      <c r="L193">
        <f>(Table2[[#This Row],[6M Return vs Nifty]]-AVERAGE(Table2[6M Return vs Nifty]))/_xlfn.STDEV.P(Table2[6M Return vs Nifty])</f>
        <v>0.42023287322385605</v>
      </c>
      <c r="M193">
        <v>-2.0689243694928998</v>
      </c>
      <c r="N193">
        <f>(Table2[[#This Row],[1W Return vs Nifty]]-AVERAGE(Table2[1W Return vs Nifty]))/_xlfn.STDEV.P(Table2[1W Return vs Nifty])</f>
        <v>-0.39351236673884615</v>
      </c>
      <c r="O193">
        <v>690.69</v>
      </c>
      <c r="P193">
        <v>685.82106579430194</v>
      </c>
      <c r="Q193">
        <v>608.82688968959496</v>
      </c>
      <c r="R193">
        <v>65.266178188545098</v>
      </c>
      <c r="S193" s="1">
        <f>(Table2[[#This Row],[Close Price]]-Table2[[#This Row],[20D EMA]])/Table2[[#This Row],[20D EMA]]</f>
        <v>1.022166239557536E-2</v>
      </c>
      <c r="T193" s="1">
        <f>(Table2[[#This Row],[Close Price]]-Table2[[#This Row],[50D EMA]])/Table2[[#This Row],[50D EMA]]</f>
        <v>1.739365382701134E-2</v>
      </c>
      <c r="U193" s="1">
        <f>(Table2[[#This Row],[Close Price]]-Table2[[#This Row],[200D EMA]])/Table2[[#This Row],[200D EMA]]</f>
        <v>0.14605647650638706</v>
      </c>
      <c r="V193">
        <v>1.20645237943943</v>
      </c>
      <c r="W193">
        <v>695</v>
      </c>
      <c r="X193">
        <v>712.35</v>
      </c>
      <c r="Y193">
        <v>695</v>
      </c>
      <c r="Z193">
        <v>724.75</v>
      </c>
      <c r="AA193">
        <v>575.5</v>
      </c>
      <c r="AB193">
        <v>748.5</v>
      </c>
      <c r="AC193" s="1">
        <f>(Table2[[#This Row],[Close Price]]/Table2[[#This Row],[Day Low]])-1</f>
        <v>3.9568345323741649E-3</v>
      </c>
      <c r="AD193" s="1">
        <f>(Table2[[#This Row],[Day High]]/Table2[[#This Row],[Close Price]])-1</f>
        <v>2.0924399856682152E-2</v>
      </c>
      <c r="AE193" s="1">
        <f>(Table2[[#This Row],[Close Price]]/Table2[[#This Row],[Current Week Low]])-1</f>
        <v>3.9568345323741649E-3</v>
      </c>
      <c r="AF193" s="1">
        <f>(Table2[[#This Row],[Current Week High]]/Table2[[#This Row],[Close Price]])-1</f>
        <v>3.8695807954138406E-2</v>
      </c>
      <c r="AG193" s="1">
        <f>(Table2[[#This Row],[Close Price]]/Table2[[#This Row],[Current Month Low]])-1</f>
        <v>0.21242397914856648</v>
      </c>
      <c r="AH193" s="1">
        <f>(Table2[[#This Row],[Current Month High]]/Table2[[#This Row],[Close Price]])-1</f>
        <v>7.273378717305623E-2</v>
      </c>
      <c r="AI193">
        <v>18.373342887853799</v>
      </c>
      <c r="AJ193">
        <v>91.269188596491205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-0.06</v>
      </c>
      <c r="AM193" t="s">
        <v>2949</v>
      </c>
      <c r="AN193">
        <v>7.86</v>
      </c>
      <c r="AO193" t="s">
        <v>2950</v>
      </c>
      <c r="AP193">
        <v>0.11578071125000799</v>
      </c>
      <c r="AQ193">
        <f>(Table2[[#This Row],[Sharpe Ratio]]-AVERAGE(Table2[Sharpe Ratio]))/_xlfn.STDEV.P(Table2[Sharpe Ratio])</f>
        <v>0.62728026838822359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-0.39182755174608208</v>
      </c>
    </row>
    <row r="194" spans="1:44" x14ac:dyDescent="0.3">
      <c r="A194" t="s">
        <v>1682</v>
      </c>
      <c r="B194" t="s">
        <v>1683</v>
      </c>
      <c r="C194" t="s">
        <v>2925</v>
      </c>
      <c r="D194" t="s">
        <v>649</v>
      </c>
      <c r="E194">
        <v>4172.6397629000003</v>
      </c>
      <c r="F194">
        <v>681.5</v>
      </c>
      <c r="G194">
        <v>9.8220574378595007</v>
      </c>
      <c r="H194">
        <f>(Table2[[#This Row],[1Y Return vs Nifty]]-AVERAGE(Table2[1Y Return vs Nifty]))/_xlfn.STDEV.P(Table2[1Y Return vs Nifty])</f>
        <v>-0.4204813668872433</v>
      </c>
      <c r="I194">
        <v>5.7878568751905801</v>
      </c>
      <c r="J194">
        <f>(Table2[[#This Row],[1M Return vs Nifty]]-AVERAGE(Table2[1M Return vs Nifty]))/_xlfn.STDEV.P(Table2[1M Return vs Nifty])</f>
        <v>0.23362764084242191</v>
      </c>
      <c r="K194">
        <v>-18.5085145443465</v>
      </c>
      <c r="L194">
        <f>(Table2[[#This Row],[6M Return vs Nifty]]-AVERAGE(Table2[6M Return vs Nifty]))/_xlfn.STDEV.P(Table2[6M Return vs Nifty])</f>
        <v>-0.95019614008494269</v>
      </c>
      <c r="M194">
        <v>1.03862701698393</v>
      </c>
      <c r="N194">
        <f>(Table2[[#This Row],[1W Return vs Nifty]]-AVERAGE(Table2[1W Return vs Nifty]))/_xlfn.STDEV.P(Table2[1W Return vs Nifty])</f>
        <v>0.22223832803177263</v>
      </c>
      <c r="O194">
        <v>651.96</v>
      </c>
      <c r="P194">
        <v>636.96475778680394</v>
      </c>
      <c r="Q194">
        <v>637.01230926705705</v>
      </c>
      <c r="R194">
        <v>43.0188295944819</v>
      </c>
      <c r="S194" s="1">
        <f>(Table2[[#This Row],[Close Price]]-Table2[[#This Row],[20D EMA]])/Table2[[#This Row],[20D EMA]]</f>
        <v>4.5309528191913556E-2</v>
      </c>
      <c r="T194" s="1">
        <f>(Table2[[#This Row],[Close Price]]-Table2[[#This Row],[50D EMA]])/Table2[[#This Row],[50D EMA]]</f>
        <v>6.9917906240116151E-2</v>
      </c>
      <c r="U194" s="1">
        <f>(Table2[[#This Row],[Close Price]]-Table2[[#This Row],[200D EMA]])/Table2[[#This Row],[200D EMA]]</f>
        <v>6.9838039368705848E-2</v>
      </c>
      <c r="V194">
        <v>1.78844820306521</v>
      </c>
      <c r="W194">
        <v>675.25</v>
      </c>
      <c r="X194">
        <v>698.55</v>
      </c>
      <c r="Y194">
        <v>675.25</v>
      </c>
      <c r="Z194">
        <v>718.4</v>
      </c>
      <c r="AA194">
        <v>551.6</v>
      </c>
      <c r="AB194">
        <v>718.4</v>
      </c>
      <c r="AC194" s="1">
        <f>(Table2[[#This Row],[Close Price]]/Table2[[#This Row],[Day Low]])-1</f>
        <v>9.2558311736394838E-3</v>
      </c>
      <c r="AD194" s="1">
        <f>(Table2[[#This Row],[Day High]]/Table2[[#This Row],[Close Price]])-1</f>
        <v>2.5018341892883322E-2</v>
      </c>
      <c r="AE194" s="1">
        <f>(Table2[[#This Row],[Close Price]]/Table2[[#This Row],[Current Week Low]])-1</f>
        <v>9.2558311736394838E-3</v>
      </c>
      <c r="AF194" s="1">
        <f>(Table2[[#This Row],[Current Week High]]/Table2[[#This Row],[Close Price]])-1</f>
        <v>5.4145267791636087E-2</v>
      </c>
      <c r="AG194" s="1">
        <f>(Table2[[#This Row],[Close Price]]/Table2[[#This Row],[Current Month Low]])-1</f>
        <v>0.23549673676577232</v>
      </c>
      <c r="AH194" s="1">
        <f>(Table2[[#This Row],[Current Month High]]/Table2[[#This Row],[Close Price]])-1</f>
        <v>5.4145267791636087E-2</v>
      </c>
      <c r="AI194">
        <v>19.589141599413001</v>
      </c>
      <c r="AJ194">
        <v>46.4646464646464</v>
      </c>
      <c r="AK194" t="str">
        <f>IF(AND(Table2[[#This Row],[20D EMA]]&gt;Table2[[#This Row],[50D EMA]],Table2[[#This Row],[50D EMA]]&gt;Table2[[#This Row],[200D EMA]]),"Uptrend","Downtrend/NoTrend")</f>
        <v>Downtrend/NoTrend</v>
      </c>
      <c r="AL194">
        <v>0.01</v>
      </c>
      <c r="AM194" t="s">
        <v>2950</v>
      </c>
      <c r="AN194">
        <v>18.84</v>
      </c>
      <c r="AO194" t="s">
        <v>2950</v>
      </c>
      <c r="AP194">
        <v>0.11527341229743999</v>
      </c>
      <c r="AQ194">
        <f>(Table2[[#This Row],[Sharpe Ratio]]-AVERAGE(Table2[Sharpe Ratio]))/_xlfn.STDEV.P(Table2[Sharpe Ratio])</f>
        <v>0.62168092994774782</v>
      </c>
      <c r="AR1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95" spans="1:44" x14ac:dyDescent="0.3">
      <c r="A195" t="s">
        <v>683</v>
      </c>
      <c r="B195" t="s">
        <v>684</v>
      </c>
      <c r="C195" t="s">
        <v>2910</v>
      </c>
      <c r="D195" t="s">
        <v>280</v>
      </c>
      <c r="E195">
        <v>21992.828079374998</v>
      </c>
      <c r="F195">
        <v>1818.85</v>
      </c>
      <c r="G195">
        <v>24.125369779565698</v>
      </c>
      <c r="H195">
        <f>(Table2[[#This Row],[1Y Return vs Nifty]]-AVERAGE(Table2[1Y Return vs Nifty]))/_xlfn.STDEV.P(Table2[1Y Return vs Nifty])</f>
        <v>-0.25009683175117237</v>
      </c>
      <c r="I195">
        <v>7.8399111081885398</v>
      </c>
      <c r="J195">
        <f>(Table2[[#This Row],[1M Return vs Nifty]]-AVERAGE(Table2[1M Return vs Nifty]))/_xlfn.STDEV.P(Table2[1M Return vs Nifty])</f>
        <v>0.43408453252152635</v>
      </c>
      <c r="K195">
        <v>1.5019176224697499</v>
      </c>
      <c r="L195">
        <f>(Table2[[#This Row],[6M Return vs Nifty]]-AVERAGE(Table2[6M Return vs Nifty]))/_xlfn.STDEV.P(Table2[6M Return vs Nifty])</f>
        <v>-0.33703721724244862</v>
      </c>
      <c r="M195">
        <v>5.7494792194578102</v>
      </c>
      <c r="N195">
        <f>(Table2[[#This Row],[1W Return vs Nifty]]-AVERAGE(Table2[1W Return vs Nifty]))/_xlfn.STDEV.P(Table2[1W Return vs Nifty])</f>
        <v>1.1556776041312926</v>
      </c>
      <c r="O195">
        <v>1734.52</v>
      </c>
      <c r="P195">
        <v>1701.5304739870101</v>
      </c>
      <c r="Q195">
        <v>1568.9078563179201</v>
      </c>
      <c r="R195">
        <v>37.929858544601302</v>
      </c>
      <c r="S195" s="1">
        <f>(Table2[[#This Row],[Close Price]]-Table2[[#This Row],[20D EMA]])/Table2[[#This Row],[20D EMA]]</f>
        <v>4.861863800936278E-2</v>
      </c>
      <c r="T195" s="1">
        <f>(Table2[[#This Row],[Close Price]]-Table2[[#This Row],[50D EMA]])/Table2[[#This Row],[50D EMA]]</f>
        <v>6.8949412194827087E-2</v>
      </c>
      <c r="U195" s="1">
        <f>(Table2[[#This Row],[Close Price]]-Table2[[#This Row],[200D EMA]])/Table2[[#This Row],[200D EMA]]</f>
        <v>0.15930963866078834</v>
      </c>
      <c r="V195">
        <v>1.18503878708453</v>
      </c>
      <c r="W195">
        <v>1802.65</v>
      </c>
      <c r="X195">
        <v>1868</v>
      </c>
      <c r="Y195">
        <v>1767.5</v>
      </c>
      <c r="Z195">
        <v>1868</v>
      </c>
      <c r="AA195">
        <v>1429.85</v>
      </c>
      <c r="AB195">
        <v>1868</v>
      </c>
      <c r="AC195" s="1">
        <f>(Table2[[#This Row],[Close Price]]/Table2[[#This Row],[Day Low]])-1</f>
        <v>8.9867694782679308E-3</v>
      </c>
      <c r="AD195" s="1">
        <f>(Table2[[#This Row],[Day High]]/Table2[[#This Row],[Close Price]])-1</f>
        <v>2.7022569205816804E-2</v>
      </c>
      <c r="AE195" s="1">
        <f>(Table2[[#This Row],[Close Price]]/Table2[[#This Row],[Current Week Low]])-1</f>
        <v>2.9052333804808983E-2</v>
      </c>
      <c r="AF195" s="1">
        <f>(Table2[[#This Row],[Current Week High]]/Table2[[#This Row],[Close Price]])-1</f>
        <v>2.7022569205816804E-2</v>
      </c>
      <c r="AG195" s="1">
        <f>(Table2[[#This Row],[Close Price]]/Table2[[#This Row],[Current Month Low]])-1</f>
        <v>0.27205650942406545</v>
      </c>
      <c r="AH195" s="1">
        <f>(Table2[[#This Row],[Current Month High]]/Table2[[#This Row],[Close Price]])-1</f>
        <v>2.7022569205816804E-2</v>
      </c>
      <c r="AI195">
        <v>3.64241141380543</v>
      </c>
      <c r="AJ195">
        <v>59.3734939759036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-0.01</v>
      </c>
      <c r="AM195" t="s">
        <v>2949</v>
      </c>
      <c r="AN195">
        <v>7.29</v>
      </c>
      <c r="AO195" t="s">
        <v>2950</v>
      </c>
      <c r="AP195">
        <v>0.11420834986329401</v>
      </c>
      <c r="AQ195">
        <f>(Table2[[#This Row],[Sharpe Ratio]]-AVERAGE(Table2[Sharpe Ratio]))/_xlfn.STDEV.P(Table2[Sharpe Ratio])</f>
        <v>0.60992524821643024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1.6125533358756283</v>
      </c>
    </row>
    <row r="196" spans="1:44" x14ac:dyDescent="0.3">
      <c r="A196" t="s">
        <v>660</v>
      </c>
      <c r="B196" t="s">
        <v>661</v>
      </c>
      <c r="C196" t="s">
        <v>2908</v>
      </c>
      <c r="D196" t="s">
        <v>597</v>
      </c>
      <c r="E196">
        <v>23393.735963265</v>
      </c>
      <c r="F196">
        <v>2557.8000000000002</v>
      </c>
      <c r="G196">
        <v>25.345130277861799</v>
      </c>
      <c r="H196">
        <f>(Table2[[#This Row],[1Y Return vs Nifty]]-AVERAGE(Table2[1Y Return vs Nifty]))/_xlfn.STDEV.P(Table2[1Y Return vs Nifty])</f>
        <v>-0.23556674805345934</v>
      </c>
      <c r="I196">
        <v>-5.8657276247427603</v>
      </c>
      <c r="J196">
        <f>(Table2[[#This Row],[1M Return vs Nifty]]-AVERAGE(Table2[1M Return vs Nifty]))/_xlfn.STDEV.P(Table2[1M Return vs Nifty])</f>
        <v>-0.90476397094435601</v>
      </c>
      <c r="K196">
        <v>-33.3226748769208</v>
      </c>
      <c r="L196">
        <f>(Table2[[#This Row],[6M Return vs Nifty]]-AVERAGE(Table2[6M Return vs Nifty]))/_xlfn.STDEV.P(Table2[6M Return vs Nifty])</f>
        <v>-1.4041310934439473</v>
      </c>
      <c r="M196">
        <v>-2.6764999452768001</v>
      </c>
      <c r="N196">
        <f>(Table2[[#This Row],[1W Return vs Nifty]]-AVERAGE(Table2[1W Return vs Nifty]))/_xlfn.STDEV.P(Table2[1W Return vs Nifty])</f>
        <v>-0.51390139217624886</v>
      </c>
      <c r="O196">
        <v>2586.98</v>
      </c>
      <c r="P196">
        <v>2647.7269132508</v>
      </c>
      <c r="Q196">
        <v>2606.0378021329998</v>
      </c>
      <c r="R196">
        <v>41.390883168841299</v>
      </c>
      <c r="S196" s="1">
        <f>(Table2[[#This Row],[Close Price]]-Table2[[#This Row],[20D EMA]])/Table2[[#This Row],[20D EMA]]</f>
        <v>-1.1279561496416608E-2</v>
      </c>
      <c r="T196" s="1">
        <f>(Table2[[#This Row],[Close Price]]-Table2[[#This Row],[50D EMA]])/Table2[[#This Row],[50D EMA]]</f>
        <v>-3.3963817341113249E-2</v>
      </c>
      <c r="U196" s="1">
        <f>(Table2[[#This Row],[Close Price]]-Table2[[#This Row],[200D EMA]])/Table2[[#This Row],[200D EMA]]</f>
        <v>-1.8510016275864356E-2</v>
      </c>
      <c r="V196">
        <v>0.72633188526246395</v>
      </c>
      <c r="W196">
        <v>2525</v>
      </c>
      <c r="X196">
        <v>2598.25</v>
      </c>
      <c r="Y196">
        <v>2525</v>
      </c>
      <c r="Z196">
        <v>2624.4</v>
      </c>
      <c r="AA196">
        <v>2129.6999999999998</v>
      </c>
      <c r="AB196">
        <v>2697</v>
      </c>
      <c r="AC196" s="1">
        <f>(Table2[[#This Row],[Close Price]]/Table2[[#This Row],[Day Low]])-1</f>
        <v>1.2990099009901002E-2</v>
      </c>
      <c r="AD196" s="1">
        <f>(Table2[[#This Row],[Day High]]/Table2[[#This Row],[Close Price]])-1</f>
        <v>1.581437172570177E-2</v>
      </c>
      <c r="AE196" s="1">
        <f>(Table2[[#This Row],[Close Price]]/Table2[[#This Row],[Current Week Low]])-1</f>
        <v>1.2990099009901002E-2</v>
      </c>
      <c r="AF196" s="1">
        <f>(Table2[[#This Row],[Current Week High]]/Table2[[#This Row],[Close Price]])-1</f>
        <v>2.6038001407459488E-2</v>
      </c>
      <c r="AG196" s="1">
        <f>(Table2[[#This Row],[Close Price]]/Table2[[#This Row],[Current Month Low]])-1</f>
        <v>0.20101422735596586</v>
      </c>
      <c r="AH196" s="1">
        <f>(Table2[[#This Row],[Current Month High]]/Table2[[#This Row],[Close Price]])-1</f>
        <v>5.4421768707482832E-2</v>
      </c>
      <c r="AI196">
        <v>52.318398623817302</v>
      </c>
      <c r="AJ196">
        <v>76.157024793388402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-0.27</v>
      </c>
      <c r="AM196" t="s">
        <v>2949</v>
      </c>
      <c r="AN196">
        <v>1.7</v>
      </c>
      <c r="AO196" t="s">
        <v>2950</v>
      </c>
      <c r="AP196">
        <v>0.114187685113972</v>
      </c>
      <c r="AQ196">
        <f>(Table2[[#This Row],[Sharpe Ratio]]-AVERAGE(Table2[Sharpe Ratio]))/_xlfn.STDEV.P(Table2[Sharpe Ratio])</f>
        <v>0.60969715997643714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97" spans="1:44" x14ac:dyDescent="0.3">
      <c r="A197" t="s">
        <v>737</v>
      </c>
      <c r="B197" t="s">
        <v>738</v>
      </c>
      <c r="C197" t="s">
        <v>2916</v>
      </c>
      <c r="D197" t="s">
        <v>494</v>
      </c>
      <c r="E197">
        <v>19616.000389699999</v>
      </c>
      <c r="F197">
        <v>1641.7</v>
      </c>
      <c r="G197">
        <v>78.254502270637403</v>
      </c>
      <c r="H197">
        <f>(Table2[[#This Row],[1Y Return vs Nifty]]-AVERAGE(Table2[1Y Return vs Nifty]))/_xlfn.STDEV.P(Table2[1Y Return vs Nifty])</f>
        <v>0.39470255852138092</v>
      </c>
      <c r="I197">
        <v>19.158547916931202</v>
      </c>
      <c r="J197">
        <f>(Table2[[#This Row],[1M Return vs Nifty]]-AVERAGE(Table2[1M Return vs Nifty]))/_xlfn.STDEV.P(Table2[1M Return vs Nifty])</f>
        <v>1.5397564568987354</v>
      </c>
      <c r="K197">
        <v>43.185198686008398</v>
      </c>
      <c r="L197">
        <f>(Table2[[#This Row],[6M Return vs Nifty]]-AVERAGE(Table2[6M Return vs Nifty]))/_xlfn.STDEV.P(Table2[6M Return vs Nifty])</f>
        <v>0.94022034043511538</v>
      </c>
      <c r="M197">
        <v>-1.1997986740433599</v>
      </c>
      <c r="N197">
        <f>(Table2[[#This Row],[1W Return vs Nifty]]-AVERAGE(Table2[1W Return vs Nifty]))/_xlfn.STDEV.P(Table2[1W Return vs Nifty])</f>
        <v>-0.22129807829781359</v>
      </c>
      <c r="O197">
        <v>1494.57</v>
      </c>
      <c r="P197">
        <v>1316.15750043604</v>
      </c>
      <c r="Q197">
        <v>1081.46896503782</v>
      </c>
      <c r="R197">
        <v>87.898054447536595</v>
      </c>
      <c r="S197" s="1">
        <f>(Table2[[#This Row],[Close Price]]-Table2[[#This Row],[20D EMA]])/Table2[[#This Row],[20D EMA]]</f>
        <v>9.8443030436848128E-2</v>
      </c>
      <c r="T197" s="1">
        <f>(Table2[[#This Row],[Close Price]]-Table2[[#This Row],[50D EMA]])/Table2[[#This Row],[50D EMA]]</f>
        <v>0.24734311771661718</v>
      </c>
      <c r="U197" s="1">
        <f>(Table2[[#This Row],[Close Price]]-Table2[[#This Row],[200D EMA]])/Table2[[#This Row],[200D EMA]]</f>
        <v>0.5180278427523699</v>
      </c>
      <c r="V197">
        <v>0.43708215797087502</v>
      </c>
      <c r="W197">
        <v>1620.3</v>
      </c>
      <c r="X197">
        <v>1700</v>
      </c>
      <c r="Y197">
        <v>1545.4</v>
      </c>
      <c r="Z197">
        <v>1700</v>
      </c>
      <c r="AA197">
        <v>1300.05</v>
      </c>
      <c r="AB197">
        <v>1700</v>
      </c>
      <c r="AC197" s="1">
        <f>(Table2[[#This Row],[Close Price]]/Table2[[#This Row],[Day Low]])-1</f>
        <v>1.3207430722705693E-2</v>
      </c>
      <c r="AD197" s="1">
        <f>(Table2[[#This Row],[Day High]]/Table2[[#This Row],[Close Price]])-1</f>
        <v>3.5511969300115798E-2</v>
      </c>
      <c r="AE197" s="1">
        <f>(Table2[[#This Row],[Close Price]]/Table2[[#This Row],[Current Week Low]])-1</f>
        <v>6.2313964022259638E-2</v>
      </c>
      <c r="AF197" s="1">
        <f>(Table2[[#This Row],[Current Week High]]/Table2[[#This Row],[Close Price]])-1</f>
        <v>3.5511969300115798E-2</v>
      </c>
      <c r="AG197" s="1">
        <f>(Table2[[#This Row],[Close Price]]/Table2[[#This Row],[Current Month Low]])-1</f>
        <v>0.26279758470828063</v>
      </c>
      <c r="AH197" s="1">
        <f>(Table2[[#This Row],[Current Month High]]/Table2[[#This Row],[Close Price]])-1</f>
        <v>3.5511969300115798E-2</v>
      </c>
      <c r="AI197">
        <v>3.55119693001157</v>
      </c>
      <c r="AJ197">
        <v>110.339525944907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0.48</v>
      </c>
      <c r="AM197" t="s">
        <v>2950</v>
      </c>
      <c r="AN197">
        <v>8.06</v>
      </c>
      <c r="AO197" t="s">
        <v>2950</v>
      </c>
      <c r="AP197">
        <v>0.113893507202269</v>
      </c>
      <c r="AQ197">
        <f>(Table2[[#This Row],[Sharpe Ratio]]-AVERAGE(Table2[Sharpe Ratio]))/_xlfn.STDEV.P(Table2[Sharpe Ratio])</f>
        <v>0.60645015605301267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3.2598314336104308</v>
      </c>
    </row>
    <row r="198" spans="1:44" x14ac:dyDescent="0.3">
      <c r="A198" t="s">
        <v>797</v>
      </c>
      <c r="B198" t="s">
        <v>798</v>
      </c>
      <c r="C198" t="s">
        <v>2911</v>
      </c>
      <c r="D198" t="s">
        <v>366</v>
      </c>
      <c r="E198">
        <v>17665.053559579999</v>
      </c>
      <c r="F198">
        <v>720.6</v>
      </c>
      <c r="G198">
        <v>117.309119563135</v>
      </c>
      <c r="H198">
        <f>(Table2[[#This Row],[1Y Return vs Nifty]]-AVERAGE(Table2[1Y Return vs Nifty]))/_xlfn.STDEV.P(Table2[1Y Return vs Nifty])</f>
        <v>0.85993065767268462</v>
      </c>
      <c r="I198">
        <v>-6.1896929091899597</v>
      </c>
      <c r="J198">
        <f>(Table2[[#This Row],[1M Return vs Nifty]]-AVERAGE(Table2[1M Return vs Nifty]))/_xlfn.STDEV.P(Table2[1M Return vs Nifty])</f>
        <v>-0.93641083138690218</v>
      </c>
      <c r="K198">
        <v>52.961124155419597</v>
      </c>
      <c r="L198">
        <f>(Table2[[#This Row],[6M Return vs Nifty]]-AVERAGE(Table2[6M Return vs Nifty]))/_xlfn.STDEV.P(Table2[6M Return vs Nifty])</f>
        <v>1.2397738873371649</v>
      </c>
      <c r="M198">
        <v>-2.76775257003266</v>
      </c>
      <c r="N198">
        <f>(Table2[[#This Row],[1W Return vs Nifty]]-AVERAGE(Table2[1W Return vs Nifty]))/_xlfn.STDEV.P(Table2[1W Return vs Nifty])</f>
        <v>-0.53198278813886468</v>
      </c>
      <c r="O198">
        <v>738.48</v>
      </c>
      <c r="P198">
        <v>700.38036061991397</v>
      </c>
      <c r="Q198">
        <v>545.24029944807501</v>
      </c>
      <c r="R198">
        <v>53.413988813140499</v>
      </c>
      <c r="S198" s="1">
        <f>(Table2[[#This Row],[Close Price]]-Table2[[#This Row],[20D EMA]])/Table2[[#This Row],[20D EMA]]</f>
        <v>-2.4211894702632429E-2</v>
      </c>
      <c r="T198" s="1">
        <f>(Table2[[#This Row],[Close Price]]-Table2[[#This Row],[50D EMA]])/Table2[[#This Row],[50D EMA]]</f>
        <v>2.8869512220744506E-2</v>
      </c>
      <c r="U198" s="1">
        <f>(Table2[[#This Row],[Close Price]]-Table2[[#This Row],[200D EMA]])/Table2[[#This Row],[200D EMA]]</f>
        <v>0.3216191112972292</v>
      </c>
      <c r="V198">
        <v>0.50199292683817998</v>
      </c>
      <c r="W198">
        <v>707.7</v>
      </c>
      <c r="X198">
        <v>758.25</v>
      </c>
      <c r="Y198">
        <v>707.7</v>
      </c>
      <c r="Z198">
        <v>758.25</v>
      </c>
      <c r="AA198">
        <v>660</v>
      </c>
      <c r="AB198">
        <v>810.8</v>
      </c>
      <c r="AC198" s="1">
        <f>(Table2[[#This Row],[Close Price]]/Table2[[#This Row],[Day Low]])-1</f>
        <v>1.8228062738448569E-2</v>
      </c>
      <c r="AD198" s="1">
        <f>(Table2[[#This Row],[Day High]]/Table2[[#This Row],[Close Price]])-1</f>
        <v>5.2248126561198927E-2</v>
      </c>
      <c r="AE198" s="1">
        <f>(Table2[[#This Row],[Close Price]]/Table2[[#This Row],[Current Week Low]])-1</f>
        <v>1.8228062738448569E-2</v>
      </c>
      <c r="AF198" s="1">
        <f>(Table2[[#This Row],[Current Week High]]/Table2[[#This Row],[Close Price]])-1</f>
        <v>5.2248126561198927E-2</v>
      </c>
      <c r="AG198" s="1">
        <f>(Table2[[#This Row],[Close Price]]/Table2[[#This Row],[Current Month Low]])-1</f>
        <v>9.1818181818181799E-2</v>
      </c>
      <c r="AH198" s="1">
        <f>(Table2[[#This Row],[Current Month High]]/Table2[[#This Row],[Close Price]])-1</f>
        <v>0.12517346655564787</v>
      </c>
      <c r="AI198">
        <v>14.904246461282201</v>
      </c>
      <c r="AJ198">
        <v>184.82213438735101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0.27</v>
      </c>
      <c r="AM198" t="s">
        <v>2950</v>
      </c>
      <c r="AN198">
        <v>3.31</v>
      </c>
      <c r="AO198" t="s">
        <v>2950</v>
      </c>
      <c r="AP198">
        <v>0.113675885392756</v>
      </c>
      <c r="AQ198">
        <f>(Table2[[#This Row],[Sharpe Ratio]]-AVERAGE(Table2[Sharpe Ratio]))/_xlfn.STDEV.P(Table2[Sharpe Ratio])</f>
        <v>0.60404814406910523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1.235359069553188</v>
      </c>
    </row>
    <row r="199" spans="1:44" x14ac:dyDescent="0.3">
      <c r="A199" t="s">
        <v>1327</v>
      </c>
      <c r="B199" t="s">
        <v>1328</v>
      </c>
      <c r="C199" t="s">
        <v>2910</v>
      </c>
      <c r="D199" t="s">
        <v>124</v>
      </c>
      <c r="E199">
        <v>7211.6104871399903</v>
      </c>
      <c r="F199">
        <v>1408.3</v>
      </c>
      <c r="G199">
        <v>43.440999719415998</v>
      </c>
      <c r="H199">
        <f>(Table2[[#This Row],[1Y Return vs Nifty]]-AVERAGE(Table2[1Y Return vs Nifty]))/_xlfn.STDEV.P(Table2[1Y Return vs Nifty])</f>
        <v>-2.0004350405751183E-2</v>
      </c>
      <c r="I199">
        <v>11.7593149001213</v>
      </c>
      <c r="J199">
        <f>(Table2[[#This Row],[1M Return vs Nifty]]-AVERAGE(Table2[1M Return vs Nifty]))/_xlfn.STDEV.P(Table2[1M Return vs Nifty])</f>
        <v>0.81695526212125302</v>
      </c>
      <c r="K199">
        <v>10.741697411732501</v>
      </c>
      <c r="L199">
        <f>(Table2[[#This Row],[6M Return vs Nifty]]-AVERAGE(Table2[6M Return vs Nifty]))/_xlfn.STDEV.P(Table2[6M Return vs Nifty])</f>
        <v>-5.3912226454826163E-2</v>
      </c>
      <c r="M199">
        <v>-0.12934021356582701</v>
      </c>
      <c r="N199">
        <f>(Table2[[#This Row],[1W Return vs Nifty]]-AVERAGE(Table2[1W Return vs Nifty]))/_xlfn.STDEV.P(Table2[1W Return vs Nifty])</f>
        <v>-9.1903900290061184E-3</v>
      </c>
      <c r="O199">
        <v>1386.8</v>
      </c>
      <c r="P199">
        <v>1300.4738709150699</v>
      </c>
      <c r="Q199">
        <v>1130.4517647316</v>
      </c>
      <c r="R199">
        <v>44.201926593804998</v>
      </c>
      <c r="S199" s="1">
        <f>(Table2[[#This Row],[Close Price]]-Table2[[#This Row],[20D EMA]])/Table2[[#This Row],[20D EMA]]</f>
        <v>1.5503316988751082E-2</v>
      </c>
      <c r="T199" s="1">
        <f>(Table2[[#This Row],[Close Price]]-Table2[[#This Row],[50D EMA]])/Table2[[#This Row],[50D EMA]]</f>
        <v>8.2912953113820631E-2</v>
      </c>
      <c r="U199" s="1">
        <f>(Table2[[#This Row],[Close Price]]-Table2[[#This Row],[200D EMA]])/Table2[[#This Row],[200D EMA]]</f>
        <v>0.24578513116335285</v>
      </c>
      <c r="V199">
        <v>1.17707271418239</v>
      </c>
      <c r="W199">
        <v>1402</v>
      </c>
      <c r="X199">
        <v>1444.55</v>
      </c>
      <c r="Y199">
        <v>1402</v>
      </c>
      <c r="Z199">
        <v>1478.2</v>
      </c>
      <c r="AA199">
        <v>1202</v>
      </c>
      <c r="AB199">
        <v>1565.95</v>
      </c>
      <c r="AC199" s="1">
        <f>(Table2[[#This Row],[Close Price]]/Table2[[#This Row],[Day Low]])-1</f>
        <v>4.4935805991439537E-3</v>
      </c>
      <c r="AD199" s="1">
        <f>(Table2[[#This Row],[Day High]]/Table2[[#This Row],[Close Price]])-1</f>
        <v>2.5740254207200275E-2</v>
      </c>
      <c r="AE199" s="1">
        <f>(Table2[[#This Row],[Close Price]]/Table2[[#This Row],[Current Week Low]])-1</f>
        <v>4.4935805991439537E-3</v>
      </c>
      <c r="AF199" s="1">
        <f>(Table2[[#This Row],[Current Week High]]/Table2[[#This Row],[Close Price]])-1</f>
        <v>4.9634310871263354E-2</v>
      </c>
      <c r="AG199" s="1">
        <f>(Table2[[#This Row],[Close Price]]/Table2[[#This Row],[Current Month Low]])-1</f>
        <v>0.17163061564059889</v>
      </c>
      <c r="AH199" s="1">
        <f>(Table2[[#This Row],[Current Month High]]/Table2[[#This Row],[Close Price]])-1</f>
        <v>0.11194347795214088</v>
      </c>
      <c r="AI199">
        <v>11.194347795214</v>
      </c>
      <c r="AJ199">
        <v>79.059122695486295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0.19</v>
      </c>
      <c r="AM199" t="s">
        <v>2950</v>
      </c>
      <c r="AN199">
        <v>-6.15</v>
      </c>
      <c r="AO199" t="s">
        <v>2949</v>
      </c>
      <c r="AP199">
        <v>0.113623583977429</v>
      </c>
      <c r="AQ199">
        <f>(Table2[[#This Row],[Sharpe Ratio]]-AVERAGE(Table2[Sharpe Ratio]))/_xlfn.STDEV.P(Table2[Sharpe Ratio])</f>
        <v>0.60347086449096043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1.3373191597226302</v>
      </c>
    </row>
    <row r="200" spans="1:44" x14ac:dyDescent="0.3">
      <c r="A200" t="s">
        <v>1784</v>
      </c>
      <c r="B200" t="s">
        <v>1785</v>
      </c>
      <c r="C200" t="s">
        <v>2912</v>
      </c>
      <c r="D200" t="s">
        <v>255</v>
      </c>
      <c r="E200">
        <v>3567.0035572500001</v>
      </c>
      <c r="F200">
        <v>215.83</v>
      </c>
      <c r="G200">
        <v>-21.390939083195899</v>
      </c>
      <c r="H200">
        <f>(Table2[[#This Row],[1Y Return vs Nifty]]-AVERAGE(Table2[1Y Return vs Nifty]))/_xlfn.STDEV.P(Table2[1Y Return vs Nifty])</f>
        <v>-0.79229817235102074</v>
      </c>
      <c r="I200">
        <v>-8.2882919249310891</v>
      </c>
      <c r="J200">
        <f>(Table2[[#This Row],[1M Return vs Nifty]]-AVERAGE(Table2[1M Return vs Nifty]))/_xlfn.STDEV.P(Table2[1M Return vs Nifty])</f>
        <v>-1.141414494941009</v>
      </c>
      <c r="K200">
        <v>-28.479745642653899</v>
      </c>
      <c r="L200">
        <f>(Table2[[#This Row],[6M Return vs Nifty]]-AVERAGE(Table2[6M Return vs Nifty]))/_xlfn.STDEV.P(Table2[6M Return vs Nifty])</f>
        <v>-1.2557342348488651</v>
      </c>
      <c r="M200">
        <v>-3.8498602114364902</v>
      </c>
      <c r="N200">
        <f>(Table2[[#This Row],[1W Return vs Nifty]]-AVERAGE(Table2[1W Return vs Nifty]))/_xlfn.STDEV.P(Table2[1W Return vs Nifty])</f>
        <v>-0.74639872182562117</v>
      </c>
      <c r="O200">
        <v>217.3</v>
      </c>
      <c r="P200">
        <v>221.45981513303701</v>
      </c>
      <c r="Q200">
        <v>233.805076890127</v>
      </c>
      <c r="R200">
        <v>71.254940838538602</v>
      </c>
      <c r="S200" s="1">
        <f>(Table2[[#This Row],[Close Price]]-Table2[[#This Row],[20D EMA]])/Table2[[#This Row],[20D EMA]]</f>
        <v>-6.7648412333179879E-3</v>
      </c>
      <c r="T200" s="1">
        <f>(Table2[[#This Row],[Close Price]]-Table2[[#This Row],[50D EMA]])/Table2[[#This Row],[50D EMA]]</f>
        <v>-2.5421384595914226E-2</v>
      </c>
      <c r="U200" s="1">
        <f>(Table2[[#This Row],[Close Price]]-Table2[[#This Row],[200D EMA]])/Table2[[#This Row],[200D EMA]]</f>
        <v>-7.6880609819153276E-2</v>
      </c>
      <c r="V200">
        <v>1.19261139093647</v>
      </c>
      <c r="W200">
        <v>215.5</v>
      </c>
      <c r="X200">
        <v>219.45</v>
      </c>
      <c r="Y200">
        <v>215.5</v>
      </c>
      <c r="Z200">
        <v>220.3</v>
      </c>
      <c r="AA200">
        <v>190.55</v>
      </c>
      <c r="AB200">
        <v>227</v>
      </c>
      <c r="AC200" s="1">
        <f>(Table2[[#This Row],[Close Price]]/Table2[[#This Row],[Day Low]])-1</f>
        <v>1.5313225058004587E-3</v>
      </c>
      <c r="AD200" s="1">
        <f>(Table2[[#This Row],[Day High]]/Table2[[#This Row],[Close Price]])-1</f>
        <v>1.6772459806329021E-2</v>
      </c>
      <c r="AE200" s="1">
        <f>(Table2[[#This Row],[Close Price]]/Table2[[#This Row],[Current Week Low]])-1</f>
        <v>1.5313225058004587E-3</v>
      </c>
      <c r="AF200" s="1">
        <f>(Table2[[#This Row],[Current Week High]]/Table2[[#This Row],[Close Price]])-1</f>
        <v>2.0710744567483674E-2</v>
      </c>
      <c r="AG200" s="1">
        <f>(Table2[[#This Row],[Close Price]]/Table2[[#This Row],[Current Month Low]])-1</f>
        <v>0.13266859092101813</v>
      </c>
      <c r="AH200" s="1">
        <f>(Table2[[#This Row],[Current Month High]]/Table2[[#This Row],[Close Price]])-1</f>
        <v>5.1753695037761061E-2</v>
      </c>
      <c r="AI200">
        <v>38.534958068850401</v>
      </c>
      <c r="AJ200">
        <v>13.2668590921018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-0.23</v>
      </c>
      <c r="AM200" t="s">
        <v>2949</v>
      </c>
      <c r="AN200">
        <v>2.92</v>
      </c>
      <c r="AO200" t="s">
        <v>2950</v>
      </c>
      <c r="AP200">
        <v>0.11316145573873899</v>
      </c>
      <c r="AQ200">
        <f>(Table2[[#This Row],[Sharpe Ratio]]-AVERAGE(Table2[Sharpe Ratio]))/_xlfn.STDEV.P(Table2[Sharpe Ratio])</f>
        <v>0.59837010014238945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01" spans="1:44" x14ac:dyDescent="0.3">
      <c r="A201" t="s">
        <v>1467</v>
      </c>
      <c r="B201" t="s">
        <v>1468</v>
      </c>
      <c r="C201" t="s">
        <v>2908</v>
      </c>
      <c r="D201" t="s">
        <v>597</v>
      </c>
      <c r="E201">
        <v>5997.6821896199999</v>
      </c>
      <c r="F201">
        <v>1517.5</v>
      </c>
      <c r="G201">
        <v>-11.042900714510001</v>
      </c>
      <c r="H201">
        <f>(Table2[[#This Row],[1Y Return vs Nifty]]-AVERAGE(Table2[1Y Return vs Nifty]))/_xlfn.STDEV.P(Table2[1Y Return vs Nifty])</f>
        <v>-0.66902982269205991</v>
      </c>
      <c r="I201">
        <v>-6.97715253495402</v>
      </c>
      <c r="J201">
        <f>(Table2[[#This Row],[1M Return vs Nifty]]-AVERAGE(Table2[1M Return vs Nifty]))/_xlfn.STDEV.P(Table2[1M Return vs Nifty])</f>
        <v>-1.0133345824092326</v>
      </c>
      <c r="K201">
        <v>-26.820748100445599</v>
      </c>
      <c r="L201">
        <f>(Table2[[#This Row],[6M Return vs Nifty]]-AVERAGE(Table2[6M Return vs Nifty]))/_xlfn.STDEV.P(Table2[6M Return vs Nifty])</f>
        <v>-1.2048992934793488</v>
      </c>
      <c r="M201">
        <v>-2.0804192484831798</v>
      </c>
      <c r="N201">
        <f>(Table2[[#This Row],[1W Return vs Nifty]]-AVERAGE(Table2[1W Return vs Nifty]))/_xlfn.STDEV.P(Table2[1W Return vs Nifty])</f>
        <v>-0.39579003775512295</v>
      </c>
      <c r="O201">
        <v>1531.93</v>
      </c>
      <c r="P201">
        <v>1588.9265598662</v>
      </c>
      <c r="Q201">
        <v>1608.64188583806</v>
      </c>
      <c r="R201">
        <v>33.211188071077302</v>
      </c>
      <c r="S201" s="1">
        <f>(Table2[[#This Row],[Close Price]]-Table2[[#This Row],[20D EMA]])/Table2[[#This Row],[20D EMA]]</f>
        <v>-9.4194904466914694E-3</v>
      </c>
      <c r="T201" s="1">
        <f>(Table2[[#This Row],[Close Price]]-Table2[[#This Row],[50D EMA]])/Table2[[#This Row],[50D EMA]]</f>
        <v>-4.4952713152591958E-2</v>
      </c>
      <c r="U201" s="1">
        <f>(Table2[[#This Row],[Close Price]]-Table2[[#This Row],[200D EMA]])/Table2[[#This Row],[200D EMA]]</f>
        <v>-5.6657660502590676E-2</v>
      </c>
      <c r="V201">
        <v>1.57131476969479</v>
      </c>
      <c r="W201">
        <v>1458.9</v>
      </c>
      <c r="X201">
        <v>1522.5</v>
      </c>
      <c r="Y201">
        <v>1458.9</v>
      </c>
      <c r="Z201">
        <v>1526.55</v>
      </c>
      <c r="AA201">
        <v>1347.75</v>
      </c>
      <c r="AB201">
        <v>1569.65</v>
      </c>
      <c r="AC201" s="1">
        <f>(Table2[[#This Row],[Close Price]]/Table2[[#This Row],[Day Low]])-1</f>
        <v>4.0167249297415886E-2</v>
      </c>
      <c r="AD201" s="1">
        <f>(Table2[[#This Row],[Day High]]/Table2[[#This Row],[Close Price]])-1</f>
        <v>3.2948929159801743E-3</v>
      </c>
      <c r="AE201" s="1">
        <f>(Table2[[#This Row],[Close Price]]/Table2[[#This Row],[Current Week Low]])-1</f>
        <v>4.0167249297415886E-2</v>
      </c>
      <c r="AF201" s="1">
        <f>(Table2[[#This Row],[Current Week High]]/Table2[[#This Row],[Close Price]])-1</f>
        <v>5.9637561779242176E-3</v>
      </c>
      <c r="AG201" s="1">
        <f>(Table2[[#This Row],[Close Price]]/Table2[[#This Row],[Current Month Low]])-1</f>
        <v>0.12595065850491549</v>
      </c>
      <c r="AH201" s="1">
        <f>(Table2[[#This Row],[Current Month High]]/Table2[[#This Row],[Close Price]])-1</f>
        <v>3.4365733113673969E-2</v>
      </c>
      <c r="AI201">
        <v>33.535420098846799</v>
      </c>
      <c r="AJ201">
        <v>29.700854700854698</v>
      </c>
      <c r="AK201" t="str">
        <f>IF(AND(Table2[[#This Row],[20D EMA]]&gt;Table2[[#This Row],[50D EMA]],Table2[[#This Row],[50D EMA]]&gt;Table2[[#This Row],[200D EMA]]),"Uptrend","Downtrend/NoTrend")</f>
        <v>Downtrend/NoTrend</v>
      </c>
      <c r="AL201">
        <v>-0.2</v>
      </c>
      <c r="AM201" t="s">
        <v>2949</v>
      </c>
      <c r="AN201">
        <v>-1.55</v>
      </c>
      <c r="AO201" t="s">
        <v>2949</v>
      </c>
      <c r="AP201">
        <v>0.11307742084917</v>
      </c>
      <c r="AQ201">
        <f>(Table2[[#This Row],[Sharpe Ratio]]-AVERAGE(Table2[Sharpe Ratio]))/_xlfn.STDEV.P(Table2[Sharpe Ratio])</f>
        <v>0.59744256070016721</v>
      </c>
      <c r="AR2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02" spans="1:44" x14ac:dyDescent="0.3">
      <c r="A202" t="s">
        <v>1373</v>
      </c>
      <c r="B202" t="s">
        <v>1374</v>
      </c>
      <c r="C202" t="s">
        <v>2911</v>
      </c>
      <c r="D202" t="s">
        <v>46</v>
      </c>
      <c r="E202">
        <v>6811.1628600499998</v>
      </c>
      <c r="F202">
        <v>50.91</v>
      </c>
      <c r="G202">
        <v>122.48105709385899</v>
      </c>
      <c r="H202">
        <f>(Table2[[#This Row],[1Y Return vs Nifty]]-AVERAGE(Table2[1Y Return vs Nifty]))/_xlfn.STDEV.P(Table2[1Y Return vs Nifty])</f>
        <v>0.92154003533800433</v>
      </c>
      <c r="I202">
        <v>26.593862748119101</v>
      </c>
      <c r="J202">
        <f>(Table2[[#This Row],[1M Return vs Nifty]]-AVERAGE(Table2[1M Return vs Nifty]))/_xlfn.STDEV.P(Table2[1M Return vs Nifty])</f>
        <v>2.2660823384218447</v>
      </c>
      <c r="K202">
        <v>74.320404015887902</v>
      </c>
      <c r="L202">
        <f>(Table2[[#This Row],[6M Return vs Nifty]]-AVERAGE(Table2[6M Return vs Nifty]))/_xlfn.STDEV.P(Table2[6M Return vs Nifty])</f>
        <v>1.8942641513532796</v>
      </c>
      <c r="M202">
        <v>1.1447736269473301</v>
      </c>
      <c r="N202">
        <f>(Table2[[#This Row],[1W Return vs Nifty]]-AVERAGE(Table2[1W Return vs Nifty]))/_xlfn.STDEV.P(Table2[1W Return vs Nifty])</f>
        <v>0.24327091629947972</v>
      </c>
      <c r="O202">
        <v>44.94</v>
      </c>
      <c r="P202">
        <v>41.004645402042499</v>
      </c>
      <c r="Q202">
        <v>33.929851538362001</v>
      </c>
      <c r="R202">
        <v>76.301479396705801</v>
      </c>
      <c r="S202" s="1">
        <f>(Table2[[#This Row],[Close Price]]-Table2[[#This Row],[20D EMA]])/Table2[[#This Row],[20D EMA]]</f>
        <v>0.13284379172229638</v>
      </c>
      <c r="T202" s="1">
        <f>(Table2[[#This Row],[Close Price]]-Table2[[#This Row],[50D EMA]])/Table2[[#This Row],[50D EMA]]</f>
        <v>0.24156664448228829</v>
      </c>
      <c r="U202" s="1">
        <f>(Table2[[#This Row],[Close Price]]-Table2[[#This Row],[200D EMA]])/Table2[[#This Row],[200D EMA]]</f>
        <v>0.50044865190287624</v>
      </c>
      <c r="V202">
        <v>3.0712414441035798</v>
      </c>
      <c r="W202">
        <v>50.48</v>
      </c>
      <c r="X202">
        <v>53.4</v>
      </c>
      <c r="Y202">
        <v>48.5</v>
      </c>
      <c r="Z202">
        <v>53.4</v>
      </c>
      <c r="AA202">
        <v>31.3</v>
      </c>
      <c r="AB202">
        <v>53.4</v>
      </c>
      <c r="AC202" s="1">
        <f>(Table2[[#This Row],[Close Price]]/Table2[[#This Row],[Day Low]])-1</f>
        <v>8.5182250396196313E-3</v>
      </c>
      <c r="AD202" s="1">
        <f>(Table2[[#This Row],[Day High]]/Table2[[#This Row],[Close Price]])-1</f>
        <v>4.8909840895698276E-2</v>
      </c>
      <c r="AE202" s="1">
        <f>(Table2[[#This Row],[Close Price]]/Table2[[#This Row],[Current Week Low]])-1</f>
        <v>4.9690721649484404E-2</v>
      </c>
      <c r="AF202" s="1">
        <f>(Table2[[#This Row],[Current Week High]]/Table2[[#This Row],[Close Price]])-1</f>
        <v>4.8909840895698276E-2</v>
      </c>
      <c r="AG202" s="1">
        <f>(Table2[[#This Row],[Close Price]]/Table2[[#This Row],[Current Month Low]])-1</f>
        <v>0.6265175718849838</v>
      </c>
      <c r="AH202" s="1">
        <f>(Table2[[#This Row],[Current Month High]]/Table2[[#This Row],[Close Price]])-1</f>
        <v>4.8909840895698276E-2</v>
      </c>
      <c r="AI202">
        <v>4.8909840895698196</v>
      </c>
      <c r="AJ202">
        <v>185.892565929836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0.34</v>
      </c>
      <c r="AM202" t="s">
        <v>2950</v>
      </c>
      <c r="AN202">
        <v>38.340000000000003</v>
      </c>
      <c r="AO202" t="s">
        <v>2950</v>
      </c>
      <c r="AP202">
        <v>0.11260223946060199</v>
      </c>
      <c r="AQ202">
        <f>(Table2[[#This Row],[Sharpe Ratio]]-AVERAGE(Table2[Sharpe Ratio]))/_xlfn.STDEV.P(Table2[Sharpe Ratio])</f>
        <v>0.59219772153434858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5.917355162946957</v>
      </c>
    </row>
    <row r="203" spans="1:44" x14ac:dyDescent="0.3">
      <c r="A203" t="s">
        <v>565</v>
      </c>
      <c r="B203" t="s">
        <v>566</v>
      </c>
      <c r="C203" t="s">
        <v>2916</v>
      </c>
      <c r="D203" t="s">
        <v>238</v>
      </c>
      <c r="E203">
        <v>31440.069722</v>
      </c>
      <c r="F203">
        <v>1716.3</v>
      </c>
      <c r="G203">
        <v>18.770722120587099</v>
      </c>
      <c r="H203">
        <f>(Table2[[#This Row],[1Y Return vs Nifty]]-AVERAGE(Table2[1Y Return vs Nifty]))/_xlfn.STDEV.P(Table2[1Y Return vs Nifty])</f>
        <v>-0.31388269689880349</v>
      </c>
      <c r="I203">
        <v>-1.5583199375951799</v>
      </c>
      <c r="J203">
        <f>(Table2[[#This Row],[1M Return vs Nifty]]-AVERAGE(Table2[1M Return vs Nifty]))/_xlfn.STDEV.P(Table2[1M Return vs Nifty])</f>
        <v>-0.48399070760870683</v>
      </c>
      <c r="K203">
        <v>44.436578563107297</v>
      </c>
      <c r="L203">
        <f>(Table2[[#This Row],[6M Return vs Nifty]]-AVERAGE(Table2[6M Return vs Nifty]))/_xlfn.STDEV.P(Table2[6M Return vs Nifty])</f>
        <v>0.97856507637645873</v>
      </c>
      <c r="M203">
        <v>-6.4383325963328897</v>
      </c>
      <c r="N203">
        <f>(Table2[[#This Row],[1W Return vs Nifty]]-AVERAGE(Table2[1W Return vs Nifty]))/_xlfn.STDEV.P(Table2[1W Return vs Nifty])</f>
        <v>-1.2592956851165618</v>
      </c>
      <c r="O203">
        <v>1677.32</v>
      </c>
      <c r="P203">
        <v>1561.38264314201</v>
      </c>
      <c r="Q203">
        <v>1301.9006331958999</v>
      </c>
      <c r="R203">
        <v>56.4255024111567</v>
      </c>
      <c r="S203" s="1">
        <f>(Table2[[#This Row],[Close Price]]-Table2[[#This Row],[20D EMA]])/Table2[[#This Row],[20D EMA]]</f>
        <v>2.3239453413779136E-2</v>
      </c>
      <c r="T203" s="1">
        <f>(Table2[[#This Row],[Close Price]]-Table2[[#This Row],[50D EMA]])/Table2[[#This Row],[50D EMA]]</f>
        <v>9.9218060056211338E-2</v>
      </c>
      <c r="U203" s="1">
        <f>(Table2[[#This Row],[Close Price]]-Table2[[#This Row],[200D EMA]])/Table2[[#This Row],[200D EMA]]</f>
        <v>0.31830337603172859</v>
      </c>
      <c r="V203">
        <v>0.88899365318344004</v>
      </c>
      <c r="W203">
        <v>1672.05</v>
      </c>
      <c r="X203">
        <v>1729.75</v>
      </c>
      <c r="Y203">
        <v>1672.05</v>
      </c>
      <c r="Z203">
        <v>1729.75</v>
      </c>
      <c r="AA203">
        <v>1500</v>
      </c>
      <c r="AB203">
        <v>1841.15</v>
      </c>
      <c r="AC203" s="1">
        <f>(Table2[[#This Row],[Close Price]]/Table2[[#This Row],[Day Low]])-1</f>
        <v>2.6464519601686609E-2</v>
      </c>
      <c r="AD203" s="1">
        <f>(Table2[[#This Row],[Day High]]/Table2[[#This Row],[Close Price]])-1</f>
        <v>7.8366252986075136E-3</v>
      </c>
      <c r="AE203" s="1">
        <f>(Table2[[#This Row],[Close Price]]/Table2[[#This Row],[Current Week Low]])-1</f>
        <v>2.6464519601686609E-2</v>
      </c>
      <c r="AF203" s="1">
        <f>(Table2[[#This Row],[Current Week High]]/Table2[[#This Row],[Close Price]])-1</f>
        <v>7.8366252986075136E-3</v>
      </c>
      <c r="AG203" s="1">
        <f>(Table2[[#This Row],[Close Price]]/Table2[[#This Row],[Current Month Low]])-1</f>
        <v>0.14419999999999988</v>
      </c>
      <c r="AH203" s="1">
        <f>(Table2[[#This Row],[Current Month High]]/Table2[[#This Row],[Close Price]])-1</f>
        <v>7.2743692827594408E-2</v>
      </c>
      <c r="AI203">
        <v>7.2743692827594399</v>
      </c>
      <c r="AJ203">
        <v>67.345943837753495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0.23</v>
      </c>
      <c r="AM203" t="s">
        <v>2950</v>
      </c>
      <c r="AN203">
        <v>8.85</v>
      </c>
      <c r="AO203" t="s">
        <v>2950</v>
      </c>
      <c r="AP203">
        <v>0.11093591878822499</v>
      </c>
      <c r="AQ203">
        <f>(Table2[[#This Row],[Sharpe Ratio]]-AVERAGE(Table2[Sharpe Ratio]))/_xlfn.STDEV.P(Table2[Sharpe Ratio])</f>
        <v>0.57380562088488163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-0.50479839236273172</v>
      </c>
    </row>
    <row r="204" spans="1:44" x14ac:dyDescent="0.3">
      <c r="A204" t="s">
        <v>96</v>
      </c>
      <c r="B204" t="s">
        <v>97</v>
      </c>
      <c r="C204" t="s">
        <v>2914</v>
      </c>
      <c r="D204" t="s">
        <v>98</v>
      </c>
      <c r="E204">
        <v>296503.24974971998</v>
      </c>
      <c r="F204">
        <v>327.39999999999998</v>
      </c>
      <c r="G204">
        <v>48.581001604350703</v>
      </c>
      <c r="H204">
        <f>(Table2[[#This Row],[1Y Return vs Nifty]]-AVERAGE(Table2[1Y Return vs Nifty]))/_xlfn.STDEV.P(Table2[1Y Return vs Nifty])</f>
        <v>4.1224602080275494E-2</v>
      </c>
      <c r="I204">
        <v>0.66930821424243803</v>
      </c>
      <c r="J204">
        <f>(Table2[[#This Row],[1M Return vs Nifty]]-AVERAGE(Table2[1M Return vs Nifty]))/_xlfn.STDEV.P(Table2[1M Return vs Nifty])</f>
        <v>-0.26638270877825831</v>
      </c>
      <c r="K204">
        <v>29.194349885197699</v>
      </c>
      <c r="L204">
        <f>(Table2[[#This Row],[6M Return vs Nifty]]-AVERAGE(Table2[6M Return vs Nifty]))/_xlfn.STDEV.P(Table2[6M Return vs Nifty])</f>
        <v>0.51151326860168445</v>
      </c>
      <c r="M204">
        <v>2.5306960976628599</v>
      </c>
      <c r="N204">
        <f>(Table2[[#This Row],[1W Return vs Nifty]]-AVERAGE(Table2[1W Return vs Nifty]))/_xlfn.STDEV.P(Table2[1W Return vs Nifty])</f>
        <v>0.51788672086991305</v>
      </c>
      <c r="O204">
        <v>320.25</v>
      </c>
      <c r="P204">
        <v>308.75929339432997</v>
      </c>
      <c r="Q204">
        <v>263.25587496703503</v>
      </c>
      <c r="R204">
        <v>61.141480970129997</v>
      </c>
      <c r="S204" s="1">
        <f>(Table2[[#This Row],[Close Price]]-Table2[[#This Row],[20D EMA]])/Table2[[#This Row],[20D EMA]]</f>
        <v>2.2326307572209141E-2</v>
      </c>
      <c r="T204" s="1">
        <f>(Table2[[#This Row],[Close Price]]-Table2[[#This Row],[50D EMA]])/Table2[[#This Row],[50D EMA]]</f>
        <v>6.0372941007683756E-2</v>
      </c>
      <c r="U204" s="1">
        <f>(Table2[[#This Row],[Close Price]]-Table2[[#This Row],[200D EMA]])/Table2[[#This Row],[200D EMA]]</f>
        <v>0.24365695557980271</v>
      </c>
      <c r="V204">
        <v>0.76787777710710603</v>
      </c>
      <c r="W204">
        <v>325.8</v>
      </c>
      <c r="X204">
        <v>335</v>
      </c>
      <c r="Y204">
        <v>322.55</v>
      </c>
      <c r="Z204">
        <v>335</v>
      </c>
      <c r="AA204">
        <v>279.2</v>
      </c>
      <c r="AB204">
        <v>348.7</v>
      </c>
      <c r="AC204" s="1">
        <f>(Table2[[#This Row],[Close Price]]/Table2[[#This Row],[Day Low]])-1</f>
        <v>4.9109883364026885E-3</v>
      </c>
      <c r="AD204" s="1">
        <f>(Table2[[#This Row],[Day High]]/Table2[[#This Row],[Close Price]])-1</f>
        <v>2.3213194868662246E-2</v>
      </c>
      <c r="AE204" s="1">
        <f>(Table2[[#This Row],[Close Price]]/Table2[[#This Row],[Current Week Low]])-1</f>
        <v>1.5036428460703632E-2</v>
      </c>
      <c r="AF204" s="1">
        <f>(Table2[[#This Row],[Current Week High]]/Table2[[#This Row],[Close Price]])-1</f>
        <v>2.3213194868662246E-2</v>
      </c>
      <c r="AG204" s="1">
        <f>(Table2[[#This Row],[Close Price]]/Table2[[#This Row],[Current Month Low]])-1</f>
        <v>0.1726361031518624</v>
      </c>
      <c r="AH204" s="1">
        <f>(Table2[[#This Row],[Current Month High]]/Table2[[#This Row],[Close Price]])-1</f>
        <v>6.5058032987171721E-2</v>
      </c>
      <c r="AI204">
        <v>6.5058032987171703</v>
      </c>
      <c r="AJ204">
        <v>84.4247289114209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0.15</v>
      </c>
      <c r="AM204" t="s">
        <v>2950</v>
      </c>
      <c r="AN204">
        <v>8.9700000000000006</v>
      </c>
      <c r="AO204" t="s">
        <v>2950</v>
      </c>
      <c r="AP204">
        <v>0.110224365163744</v>
      </c>
      <c r="AQ204">
        <f>(Table2[[#This Row],[Sharpe Ratio]]-AVERAGE(Table2[Sharpe Ratio]))/_xlfn.STDEV.P(Table2[Sharpe Ratio])</f>
        <v>0.56595181093347591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1.3701936937070904</v>
      </c>
    </row>
    <row r="205" spans="1:44" x14ac:dyDescent="0.3">
      <c r="A205" t="s">
        <v>1542</v>
      </c>
      <c r="B205" t="s">
        <v>1543</v>
      </c>
      <c r="C205" t="s">
        <v>2922</v>
      </c>
      <c r="D205" t="s">
        <v>268</v>
      </c>
      <c r="E205">
        <v>5297.4373942100001</v>
      </c>
      <c r="F205">
        <v>1354.15</v>
      </c>
      <c r="G205">
        <v>-5.7032235265228897</v>
      </c>
      <c r="H205">
        <f>(Table2[[#This Row],[1Y Return vs Nifty]]-AVERAGE(Table2[1Y Return vs Nifty]))/_xlfn.STDEV.P(Table2[1Y Return vs Nifty])</f>
        <v>-0.60542228943565191</v>
      </c>
      <c r="I205">
        <v>2.7614786204320998</v>
      </c>
      <c r="J205">
        <f>(Table2[[#This Row],[1M Return vs Nifty]]-AVERAGE(Table2[1M Return vs Nifty]))/_xlfn.STDEV.P(Table2[1M Return vs Nifty])</f>
        <v>-6.2007030132046878E-2</v>
      </c>
      <c r="K205">
        <v>33.409829767447299</v>
      </c>
      <c r="L205">
        <f>(Table2[[#This Row],[6M Return vs Nifty]]-AVERAGE(Table2[6M Return vs Nifty]))/_xlfn.STDEV.P(Table2[6M Return vs Nifty])</f>
        <v>0.64068384734364359</v>
      </c>
      <c r="M205">
        <v>0.208432430579303</v>
      </c>
      <c r="N205">
        <f>(Table2[[#This Row],[1W Return vs Nifty]]-AVERAGE(Table2[1W Return vs Nifty]))/_xlfn.STDEV.P(Table2[1W Return vs Nifty])</f>
        <v>5.7738105896100129E-2</v>
      </c>
      <c r="O205">
        <v>1321.01</v>
      </c>
      <c r="P205">
        <v>1280.86484568322</v>
      </c>
      <c r="Q205">
        <v>1146.0888754241901</v>
      </c>
      <c r="R205">
        <v>44.6548109831772</v>
      </c>
      <c r="S205" s="1">
        <f>(Table2[[#This Row],[Close Price]]-Table2[[#This Row],[20D EMA]])/Table2[[#This Row],[20D EMA]]</f>
        <v>2.5086865353025411E-2</v>
      </c>
      <c r="T205" s="1">
        <f>(Table2[[#This Row],[Close Price]]-Table2[[#This Row],[50D EMA]])/Table2[[#This Row],[50D EMA]]</f>
        <v>5.7215368634533352E-2</v>
      </c>
      <c r="U205" s="1">
        <f>(Table2[[#This Row],[Close Price]]-Table2[[#This Row],[200D EMA]])/Table2[[#This Row],[200D EMA]]</f>
        <v>0.18154013099446803</v>
      </c>
      <c r="V205">
        <v>0.81059841440935698</v>
      </c>
      <c r="W205">
        <v>1345</v>
      </c>
      <c r="X205">
        <v>1398.05</v>
      </c>
      <c r="Y205">
        <v>1345</v>
      </c>
      <c r="Z205">
        <v>1399.45</v>
      </c>
      <c r="AA205">
        <v>1110.05</v>
      </c>
      <c r="AB205">
        <v>1436</v>
      </c>
      <c r="AC205" s="1">
        <f>(Table2[[#This Row],[Close Price]]/Table2[[#This Row],[Day Low]])-1</f>
        <v>6.802973977695137E-3</v>
      </c>
      <c r="AD205" s="1">
        <f>(Table2[[#This Row],[Day High]]/Table2[[#This Row],[Close Price]])-1</f>
        <v>3.2418860539821903E-2</v>
      </c>
      <c r="AE205" s="1">
        <f>(Table2[[#This Row],[Close Price]]/Table2[[#This Row],[Current Week Low]])-1</f>
        <v>6.802973977695137E-3</v>
      </c>
      <c r="AF205" s="1">
        <f>(Table2[[#This Row],[Current Week High]]/Table2[[#This Row],[Close Price]])-1</f>
        <v>3.3452719418085142E-2</v>
      </c>
      <c r="AG205" s="1">
        <f>(Table2[[#This Row],[Close Price]]/Table2[[#This Row],[Current Month Low]])-1</f>
        <v>0.2199000045043018</v>
      </c>
      <c r="AH205" s="1">
        <f>(Table2[[#This Row],[Current Month High]]/Table2[[#This Row],[Close Price]])-1</f>
        <v>6.0443820847025709E-2</v>
      </c>
      <c r="AI205">
        <v>6.5797732895173899</v>
      </c>
      <c r="AJ205">
        <v>57.084855866829102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-0.05</v>
      </c>
      <c r="AM205" t="s">
        <v>2949</v>
      </c>
      <c r="AN205">
        <v>6.6</v>
      </c>
      <c r="AO205" t="s">
        <v>2950</v>
      </c>
      <c r="AP205">
        <v>0.109807519190448</v>
      </c>
      <c r="AQ205">
        <f>(Table2[[#This Row],[Sharpe Ratio]]-AVERAGE(Table2[Sharpe Ratio]))/_xlfn.STDEV.P(Table2[Sharpe Ratio])</f>
        <v>0.56135085193244016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0.59234348560448513</v>
      </c>
    </row>
    <row r="206" spans="1:44" x14ac:dyDescent="0.3">
      <c r="A206" t="s">
        <v>938</v>
      </c>
      <c r="B206" t="s">
        <v>939</v>
      </c>
      <c r="C206" t="s">
        <v>2909</v>
      </c>
      <c r="D206" t="s">
        <v>940</v>
      </c>
      <c r="E206">
        <v>13750.606047915</v>
      </c>
      <c r="F206">
        <v>474.95</v>
      </c>
      <c r="G206">
        <v>243.534031004578</v>
      </c>
      <c r="H206">
        <f>(Table2[[#This Row],[1Y Return vs Nifty]]-AVERAGE(Table2[1Y Return vs Nifty]))/_xlfn.STDEV.P(Table2[1Y Return vs Nifty])</f>
        <v>2.3635525002742499</v>
      </c>
      <c r="I206">
        <v>11.0972602458161</v>
      </c>
      <c r="J206">
        <f>(Table2[[#This Row],[1M Return vs Nifty]]-AVERAGE(Table2[1M Return vs Nifty]))/_xlfn.STDEV.P(Table2[1M Return vs Nifty])</f>
        <v>0.75228181636645153</v>
      </c>
      <c r="K206">
        <v>48.403100177772998</v>
      </c>
      <c r="L206">
        <f>(Table2[[#This Row],[6M Return vs Nifty]]-AVERAGE(Table2[6M Return vs Nifty]))/_xlfn.STDEV.P(Table2[6M Return vs Nifty])</f>
        <v>1.1001070850849519</v>
      </c>
      <c r="M206">
        <v>14.010908907914599</v>
      </c>
      <c r="N206">
        <f>(Table2[[#This Row],[1W Return vs Nifty]]-AVERAGE(Table2[1W Return vs Nifty]))/_xlfn.STDEV.P(Table2[1W Return vs Nifty])</f>
        <v>2.7926516836599413</v>
      </c>
      <c r="O206">
        <v>429.4</v>
      </c>
      <c r="P206">
        <v>409.74201702366003</v>
      </c>
      <c r="Q206">
        <v>339.618980919904</v>
      </c>
      <c r="R206">
        <v>68.2231476574498</v>
      </c>
      <c r="S206" s="1">
        <f>(Table2[[#This Row],[Close Price]]-Table2[[#This Row],[20D EMA]])/Table2[[#This Row],[20D EMA]]</f>
        <v>0.10607824871914302</v>
      </c>
      <c r="T206" s="1">
        <f>(Table2[[#This Row],[Close Price]]-Table2[[#This Row],[50D EMA]])/Table2[[#This Row],[50D EMA]]</f>
        <v>0.1591439985823436</v>
      </c>
      <c r="U206" s="1">
        <f>(Table2[[#This Row],[Close Price]]-Table2[[#This Row],[200D EMA]])/Table2[[#This Row],[200D EMA]]</f>
        <v>0.39847896225803869</v>
      </c>
      <c r="V206">
        <v>2.6055979392357802</v>
      </c>
      <c r="W206">
        <v>471.5</v>
      </c>
      <c r="X206">
        <v>504.9</v>
      </c>
      <c r="Y206">
        <v>465.4</v>
      </c>
      <c r="Z206">
        <v>513</v>
      </c>
      <c r="AA206">
        <v>335</v>
      </c>
      <c r="AB206">
        <v>513</v>
      </c>
      <c r="AC206" s="1">
        <f>(Table2[[#This Row],[Close Price]]/Table2[[#This Row],[Day Low]])-1</f>
        <v>7.3170731707317138E-3</v>
      </c>
      <c r="AD206" s="1">
        <f>(Table2[[#This Row],[Day High]]/Table2[[#This Row],[Close Price]])-1</f>
        <v>6.3059269396778639E-2</v>
      </c>
      <c r="AE206" s="1">
        <f>(Table2[[#This Row],[Close Price]]/Table2[[#This Row],[Current Week Low]])-1</f>
        <v>2.0519982810485615E-2</v>
      </c>
      <c r="AF206" s="1">
        <f>(Table2[[#This Row],[Current Week High]]/Table2[[#This Row],[Close Price]])-1</f>
        <v>8.0113696178545135E-2</v>
      </c>
      <c r="AG206" s="1">
        <f>(Table2[[#This Row],[Close Price]]/Table2[[#This Row],[Current Month Low]])-1</f>
        <v>0.41776119402985068</v>
      </c>
      <c r="AH206" s="1">
        <f>(Table2[[#This Row],[Current Month High]]/Table2[[#This Row],[Close Price]])-1</f>
        <v>8.0113696178545135E-2</v>
      </c>
      <c r="AI206">
        <v>8.0113696178545108</v>
      </c>
      <c r="AJ206">
        <v>275.45454545454498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0.12</v>
      </c>
      <c r="AM206" t="s">
        <v>2950</v>
      </c>
      <c r="AN206">
        <v>25.66</v>
      </c>
      <c r="AO206" t="s">
        <v>2950</v>
      </c>
      <c r="AP206">
        <v>0.10947716101172</v>
      </c>
      <c r="AQ206">
        <f>(Table2[[#This Row],[Sharpe Ratio]]-AVERAGE(Table2[Sharpe Ratio]))/_xlfn.STDEV.P(Table2[Sharpe Ratio])</f>
        <v>0.55770450643948499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7.5662975918250801</v>
      </c>
    </row>
    <row r="207" spans="1:44" x14ac:dyDescent="0.3">
      <c r="A207" t="s">
        <v>1819</v>
      </c>
      <c r="B207" t="s">
        <v>1820</v>
      </c>
      <c r="C207" t="s">
        <v>2912</v>
      </c>
      <c r="D207" t="s">
        <v>238</v>
      </c>
      <c r="E207">
        <v>3386.9602570000002</v>
      </c>
      <c r="F207">
        <v>349.3</v>
      </c>
      <c r="G207">
        <v>63.112411864623702</v>
      </c>
      <c r="H207">
        <f>(Table2[[#This Row],[1Y Return vs Nifty]]-AVERAGE(Table2[1Y Return vs Nifty]))/_xlfn.STDEV.P(Table2[1Y Return vs Nifty])</f>
        <v>0.2143262950950279</v>
      </c>
      <c r="I207">
        <v>-7.3424327543101704</v>
      </c>
      <c r="J207">
        <f>(Table2[[#This Row],[1M Return vs Nifty]]-AVERAGE(Table2[1M Return vs Nifty]))/_xlfn.STDEV.P(Table2[1M Return vs Nifty])</f>
        <v>-1.0490173320103577</v>
      </c>
      <c r="K207">
        <v>11.022953036920599</v>
      </c>
      <c r="L207">
        <f>(Table2[[#This Row],[6M Return vs Nifty]]-AVERAGE(Table2[6M Return vs Nifty]))/_xlfn.STDEV.P(Table2[6M Return vs Nifty])</f>
        <v>-4.529400198340712E-2</v>
      </c>
      <c r="M207">
        <v>0.30624055710550402</v>
      </c>
      <c r="N207">
        <f>(Table2[[#This Row],[1W Return vs Nifty]]-AVERAGE(Table2[1W Return vs Nifty]))/_xlfn.STDEV.P(Table2[1W Return vs Nifty])</f>
        <v>7.7118452147108107E-2</v>
      </c>
      <c r="O207">
        <v>327.7</v>
      </c>
      <c r="P207">
        <v>320.99523681321398</v>
      </c>
      <c r="Q207">
        <v>294.82439766047901</v>
      </c>
      <c r="R207">
        <v>78.129479794848194</v>
      </c>
      <c r="S207" s="1">
        <f>(Table2[[#This Row],[Close Price]]-Table2[[#This Row],[20D EMA]])/Table2[[#This Row],[20D EMA]]</f>
        <v>6.5913945682026312E-2</v>
      </c>
      <c r="T207" s="1">
        <f>(Table2[[#This Row],[Close Price]]-Table2[[#This Row],[50D EMA]])/Table2[[#This Row],[50D EMA]]</f>
        <v>8.8178140796701221E-2</v>
      </c>
      <c r="U207" s="1">
        <f>(Table2[[#This Row],[Close Price]]-Table2[[#This Row],[200D EMA]])/Table2[[#This Row],[200D EMA]]</f>
        <v>0.18477304718266679</v>
      </c>
      <c r="V207">
        <v>1.35860770698522</v>
      </c>
      <c r="W207">
        <v>337.4</v>
      </c>
      <c r="X207">
        <v>359.7</v>
      </c>
      <c r="Y207">
        <v>336.55</v>
      </c>
      <c r="Z207">
        <v>359.7</v>
      </c>
      <c r="AA207">
        <v>277.8</v>
      </c>
      <c r="AB207">
        <v>359.7</v>
      </c>
      <c r="AC207" s="1">
        <f>(Table2[[#This Row],[Close Price]]/Table2[[#This Row],[Day Low]])-1</f>
        <v>3.5269709543568561E-2</v>
      </c>
      <c r="AD207" s="1">
        <f>(Table2[[#This Row],[Day High]]/Table2[[#This Row],[Close Price]])-1</f>
        <v>2.9773833381047776E-2</v>
      </c>
      <c r="AE207" s="1">
        <f>(Table2[[#This Row],[Close Price]]/Table2[[#This Row],[Current Week Low]])-1</f>
        <v>3.7884415391472359E-2</v>
      </c>
      <c r="AF207" s="1">
        <f>(Table2[[#This Row],[Current Week High]]/Table2[[#This Row],[Close Price]])-1</f>
        <v>2.9773833381047776E-2</v>
      </c>
      <c r="AG207" s="1">
        <f>(Table2[[#This Row],[Close Price]]/Table2[[#This Row],[Current Month Low]])-1</f>
        <v>0.25737940964722816</v>
      </c>
      <c r="AH207" s="1">
        <f>(Table2[[#This Row],[Current Month High]]/Table2[[#This Row],[Close Price]])-1</f>
        <v>2.9773833381047776E-2</v>
      </c>
      <c r="AI207">
        <v>14.9584884053821</v>
      </c>
      <c r="AJ207">
        <v>97.177533163985302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0.01</v>
      </c>
      <c r="AM207" t="s">
        <v>2950</v>
      </c>
      <c r="AN207">
        <v>11.81</v>
      </c>
      <c r="AO207" t="s">
        <v>2950</v>
      </c>
      <c r="AP207">
        <v>0.10945019620192201</v>
      </c>
      <c r="AQ207">
        <f>(Table2[[#This Row],[Sharpe Ratio]]-AVERAGE(Table2[Sharpe Ratio]))/_xlfn.STDEV.P(Table2[Sharpe Ratio])</f>
        <v>0.55740688095597524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-0.24545970579565363</v>
      </c>
    </row>
    <row r="208" spans="1:44" x14ac:dyDescent="0.3">
      <c r="A208" t="s">
        <v>66</v>
      </c>
      <c r="B208" t="s">
        <v>67</v>
      </c>
      <c r="C208" t="s">
        <v>2906</v>
      </c>
      <c r="D208" t="s">
        <v>68</v>
      </c>
      <c r="E208">
        <v>356336.40850994998</v>
      </c>
      <c r="F208">
        <v>267</v>
      </c>
      <c r="G208">
        <v>43.085748376891601</v>
      </c>
      <c r="H208">
        <f>(Table2[[#This Row],[1Y Return vs Nifty]]-AVERAGE(Table2[1Y Return vs Nifty]))/_xlfn.STDEV.P(Table2[1Y Return vs Nifty])</f>
        <v>-2.423619079393809E-2</v>
      </c>
      <c r="I208">
        <v>-7.7213079228421799</v>
      </c>
      <c r="J208">
        <f>(Table2[[#This Row],[1M Return vs Nifty]]-AVERAGE(Table2[1M Return vs Nifty]))/_xlfn.STDEV.P(Table2[1M Return vs Nifty])</f>
        <v>-1.0860281172990911</v>
      </c>
      <c r="K208">
        <v>17.657869844251199</v>
      </c>
      <c r="L208">
        <f>(Table2[[#This Row],[6M Return vs Nifty]]-AVERAGE(Table2[6M Return vs Nifty]))/_xlfn.STDEV.P(Table2[6M Return vs Nifty])</f>
        <v>0.15801287359116814</v>
      </c>
      <c r="M208">
        <v>-3.81636685178109</v>
      </c>
      <c r="N208">
        <f>(Table2[[#This Row],[1W Return vs Nifty]]-AVERAGE(Table2[1W Return vs Nifty]))/_xlfn.STDEV.P(Table2[1W Return vs Nifty])</f>
        <v>-0.73976212699157828</v>
      </c>
      <c r="O208">
        <v>269.88</v>
      </c>
      <c r="P208">
        <v>269.96973065795999</v>
      </c>
      <c r="Q208">
        <v>239.89400502640899</v>
      </c>
      <c r="R208">
        <v>63.763980556066599</v>
      </c>
      <c r="S208" s="1">
        <f>(Table2[[#This Row],[Close Price]]-Table2[[#This Row],[20D EMA]])/Table2[[#This Row],[20D EMA]]</f>
        <v>-1.0671409515340135E-2</v>
      </c>
      <c r="T208" s="1">
        <f>(Table2[[#This Row],[Close Price]]-Table2[[#This Row],[50D EMA]])/Table2[[#This Row],[50D EMA]]</f>
        <v>-1.1000235658724667E-2</v>
      </c>
      <c r="U208" s="1">
        <f>(Table2[[#This Row],[Close Price]]-Table2[[#This Row],[200D EMA]])/Table2[[#This Row],[200D EMA]]</f>
        <v>0.11299154795721976</v>
      </c>
      <c r="V208">
        <v>0.91244905552899402</v>
      </c>
      <c r="W208">
        <v>265</v>
      </c>
      <c r="X208">
        <v>270.8</v>
      </c>
      <c r="Y208">
        <v>265</v>
      </c>
      <c r="Z208">
        <v>271.25</v>
      </c>
      <c r="AA208">
        <v>223</v>
      </c>
      <c r="AB208">
        <v>286.55</v>
      </c>
      <c r="AC208" s="1">
        <f>(Table2[[#This Row],[Close Price]]/Table2[[#This Row],[Day Low]])-1</f>
        <v>7.547169811320753E-3</v>
      </c>
      <c r="AD208" s="1">
        <f>(Table2[[#This Row],[Day High]]/Table2[[#This Row],[Close Price]])-1</f>
        <v>1.4232209737827795E-2</v>
      </c>
      <c r="AE208" s="1">
        <f>(Table2[[#This Row],[Close Price]]/Table2[[#This Row],[Current Week Low]])-1</f>
        <v>7.547169811320753E-3</v>
      </c>
      <c r="AF208" s="1">
        <f>(Table2[[#This Row],[Current Week High]]/Table2[[#This Row],[Close Price]])-1</f>
        <v>1.5917602996254665E-2</v>
      </c>
      <c r="AG208" s="1">
        <f>(Table2[[#This Row],[Close Price]]/Table2[[#This Row],[Current Month Low]])-1</f>
        <v>0.19730941704035865</v>
      </c>
      <c r="AH208" s="1">
        <f>(Table2[[#This Row],[Current Month High]]/Table2[[#This Row],[Close Price]])-1</f>
        <v>7.3220973782771592E-2</v>
      </c>
      <c r="AI208">
        <v>9.7191011235955003</v>
      </c>
      <c r="AJ208">
        <v>71.318575553416693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-0.04</v>
      </c>
      <c r="AM208" t="s">
        <v>2949</v>
      </c>
      <c r="AN208">
        <v>5.83</v>
      </c>
      <c r="AO208" t="s">
        <v>2950</v>
      </c>
      <c r="AP208">
        <v>0.10940750713977999</v>
      </c>
      <c r="AQ208">
        <f>(Table2[[#This Row],[Sharpe Ratio]]-AVERAGE(Table2[Sharpe Ratio]))/_xlfn.STDEV.P(Table2[Sharpe Ratio])</f>
        <v>0.55693569822352595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09" spans="1:44" x14ac:dyDescent="0.3">
      <c r="A209" t="s">
        <v>221</v>
      </c>
      <c r="B209" t="s">
        <v>222</v>
      </c>
      <c r="C209" t="s">
        <v>2913</v>
      </c>
      <c r="D209" t="s">
        <v>129</v>
      </c>
      <c r="E209">
        <v>107179.5664764</v>
      </c>
      <c r="F209">
        <v>1064.05</v>
      </c>
      <c r="G209">
        <v>60.345406364188001</v>
      </c>
      <c r="H209">
        <f>(Table2[[#This Row],[1Y Return vs Nifty]]-AVERAGE(Table2[1Y Return vs Nifty]))/_xlfn.STDEV.P(Table2[1Y Return vs Nifty])</f>
        <v>0.18136505264659167</v>
      </c>
      <c r="I209">
        <v>-4.0749134054819098</v>
      </c>
      <c r="J209">
        <f>(Table2[[#This Row],[1M Return vs Nifty]]-AVERAGE(Table2[1M Return vs Nifty]))/_xlfn.STDEV.P(Table2[1M Return vs Nifty])</f>
        <v>-0.72982656130127999</v>
      </c>
      <c r="K209">
        <v>34.710285986278997</v>
      </c>
      <c r="L209">
        <f>(Table2[[#This Row],[6M Return vs Nifty]]-AVERAGE(Table2[6M Return vs Nifty]))/_xlfn.STDEV.P(Table2[6M Return vs Nifty])</f>
        <v>0.6805323787344344</v>
      </c>
      <c r="M209">
        <v>0.43009139385152201</v>
      </c>
      <c r="N209">
        <f>(Table2[[#This Row],[1W Return vs Nifty]]-AVERAGE(Table2[1W Return vs Nifty]))/_xlfn.STDEV.P(Table2[1W Return vs Nifty])</f>
        <v>0.10165907249087783</v>
      </c>
      <c r="O209">
        <v>1038.28</v>
      </c>
      <c r="P209">
        <v>990.35292757345701</v>
      </c>
      <c r="Q209">
        <v>826.70251561222199</v>
      </c>
      <c r="R209">
        <v>81.697761299712994</v>
      </c>
      <c r="S209" s="1">
        <f>(Table2[[#This Row],[Close Price]]-Table2[[#This Row],[20D EMA]])/Table2[[#This Row],[20D EMA]]</f>
        <v>2.4819894440805932E-2</v>
      </c>
      <c r="T209" s="1">
        <f>(Table2[[#This Row],[Close Price]]-Table2[[#This Row],[50D EMA]])/Table2[[#This Row],[50D EMA]]</f>
        <v>7.4414958924909777E-2</v>
      </c>
      <c r="U209" s="1">
        <f>(Table2[[#This Row],[Close Price]]-Table2[[#This Row],[200D EMA]])/Table2[[#This Row],[200D EMA]]</f>
        <v>0.28710144206106369</v>
      </c>
      <c r="V209">
        <v>1.01995273035505</v>
      </c>
      <c r="W209">
        <v>1049.05</v>
      </c>
      <c r="X209">
        <v>1081</v>
      </c>
      <c r="Y209">
        <v>1045.0999999999999</v>
      </c>
      <c r="Z209">
        <v>1081</v>
      </c>
      <c r="AA209">
        <v>901.2</v>
      </c>
      <c r="AB209">
        <v>1097</v>
      </c>
      <c r="AC209" s="1">
        <f>(Table2[[#This Row],[Close Price]]/Table2[[#This Row],[Day Low]])-1</f>
        <v>1.4298651160573828E-2</v>
      </c>
      <c r="AD209" s="1">
        <f>(Table2[[#This Row],[Day High]]/Table2[[#This Row],[Close Price]])-1</f>
        <v>1.5929702551571889E-2</v>
      </c>
      <c r="AE209" s="1">
        <f>(Table2[[#This Row],[Close Price]]/Table2[[#This Row],[Current Week Low]])-1</f>
        <v>1.813223614965076E-2</v>
      </c>
      <c r="AF209" s="1">
        <f>(Table2[[#This Row],[Current Week High]]/Table2[[#This Row],[Close Price]])-1</f>
        <v>1.5929702551571889E-2</v>
      </c>
      <c r="AG209" s="1">
        <f>(Table2[[#This Row],[Close Price]]/Table2[[#This Row],[Current Month Low]])-1</f>
        <v>0.18070350643586308</v>
      </c>
      <c r="AH209" s="1">
        <f>(Table2[[#This Row],[Current Month High]]/Table2[[#This Row],[Close Price]])-1</f>
        <v>3.0966589915887521E-2</v>
      </c>
      <c r="AI209">
        <v>3.0966589915887499</v>
      </c>
      <c r="AJ209">
        <v>88.962884034807303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0.04</v>
      </c>
      <c r="AM209" t="s">
        <v>2950</v>
      </c>
      <c r="AN209">
        <v>3.35</v>
      </c>
      <c r="AO209" t="s">
        <v>2950</v>
      </c>
      <c r="AP209">
        <v>0.10924738157375601</v>
      </c>
      <c r="AQ209">
        <f>(Table2[[#This Row],[Sharpe Ratio]]-AVERAGE(Table2[Sharpe Ratio]))/_xlfn.STDEV.P(Table2[Sharpe Ratio])</f>
        <v>0.55516830400242156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0.78889824657304541</v>
      </c>
    </row>
    <row r="210" spans="1:44" x14ac:dyDescent="0.3">
      <c r="A210" t="s">
        <v>69</v>
      </c>
      <c r="B210" t="s">
        <v>162</v>
      </c>
      <c r="C210" t="s">
        <v>2912</v>
      </c>
      <c r="D210" t="s">
        <v>52</v>
      </c>
      <c r="E210">
        <v>151860.11489632499</v>
      </c>
      <c r="F210">
        <v>639.70000000000005</v>
      </c>
      <c r="G210">
        <v>85.544543422541494</v>
      </c>
      <c r="H210">
        <f>(Table2[[#This Row],[1Y Return vs Nifty]]-AVERAGE(Table2[1Y Return vs Nifty]))/_xlfn.STDEV.P(Table2[1Y Return vs Nifty])</f>
        <v>0.48154330163849846</v>
      </c>
      <c r="I210">
        <v>-4.5376257948341001</v>
      </c>
      <c r="J210">
        <f>(Table2[[#This Row],[1M Return vs Nifty]]-AVERAGE(Table2[1M Return vs Nifty]))/_xlfn.STDEV.P(Table2[1M Return vs Nifty])</f>
        <v>-0.77502706615121397</v>
      </c>
      <c r="K210">
        <v>21.073162668182</v>
      </c>
      <c r="L210">
        <f>(Table2[[#This Row],[6M Return vs Nifty]]-AVERAGE(Table2[6M Return vs Nifty]))/_xlfn.STDEV.P(Table2[6M Return vs Nifty])</f>
        <v>0.26266415006813659</v>
      </c>
      <c r="M210">
        <v>-5.4091901906433799</v>
      </c>
      <c r="N210">
        <f>(Table2[[#This Row],[1W Return vs Nifty]]-AVERAGE(Table2[1W Return vs Nifty]))/_xlfn.STDEV.P(Table2[1W Return vs Nifty])</f>
        <v>-1.0553746320073902</v>
      </c>
      <c r="O210">
        <v>648.5</v>
      </c>
      <c r="P210">
        <v>646.85918540355397</v>
      </c>
      <c r="Q210">
        <v>559.87471173514302</v>
      </c>
      <c r="R210">
        <v>39.2687657472623</v>
      </c>
      <c r="S210" s="1">
        <f>(Table2[[#This Row],[Close Price]]-Table2[[#This Row],[20D EMA]])/Table2[[#This Row],[20D EMA]]</f>
        <v>-1.3569776407093222E-2</v>
      </c>
      <c r="T210" s="1">
        <f>(Table2[[#This Row],[Close Price]]-Table2[[#This Row],[50D EMA]])/Table2[[#This Row],[50D EMA]]</f>
        <v>-1.1067610331740968E-2</v>
      </c>
      <c r="U210" s="1">
        <f>(Table2[[#This Row],[Close Price]]-Table2[[#This Row],[200D EMA]])/Table2[[#This Row],[200D EMA]]</f>
        <v>0.14257705624436123</v>
      </c>
      <c r="V210">
        <v>1.1040007419470199</v>
      </c>
      <c r="W210">
        <v>634.29999999999995</v>
      </c>
      <c r="X210">
        <v>646</v>
      </c>
      <c r="Y210">
        <v>634.29999999999995</v>
      </c>
      <c r="Z210">
        <v>650.5</v>
      </c>
      <c r="AA210">
        <v>560.35</v>
      </c>
      <c r="AB210">
        <v>682.1</v>
      </c>
      <c r="AC210" s="1">
        <f>(Table2[[#This Row],[Close Price]]/Table2[[#This Row],[Day Low]])-1</f>
        <v>8.5133217720323451E-3</v>
      </c>
      <c r="AD210" s="1">
        <f>(Table2[[#This Row],[Day High]]/Table2[[#This Row],[Close Price]])-1</f>
        <v>9.8483664217601241E-3</v>
      </c>
      <c r="AE210" s="1">
        <f>(Table2[[#This Row],[Close Price]]/Table2[[#This Row],[Current Week Low]])-1</f>
        <v>8.5133217720323451E-3</v>
      </c>
      <c r="AF210" s="1">
        <f>(Table2[[#This Row],[Current Week High]]/Table2[[#This Row],[Close Price]])-1</f>
        <v>1.6882913865874594E-2</v>
      </c>
      <c r="AG210" s="1">
        <f>(Table2[[#This Row],[Close Price]]/Table2[[#This Row],[Current Month Low]])-1</f>
        <v>0.14160792361916652</v>
      </c>
      <c r="AH210" s="1">
        <f>(Table2[[#This Row],[Current Month High]]/Table2[[#This Row],[Close Price]])-1</f>
        <v>6.6281069251211466E-2</v>
      </c>
      <c r="AI210">
        <v>11.3959668594653</v>
      </c>
      <c r="AJ210">
        <v>117.289402173913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-0.18</v>
      </c>
      <c r="AM210" t="s">
        <v>2949</v>
      </c>
      <c r="AN210">
        <v>2.16</v>
      </c>
      <c r="AO210" t="s">
        <v>2950</v>
      </c>
      <c r="AP210">
        <v>0.108572439416318</v>
      </c>
      <c r="AQ210">
        <f>(Table2[[#This Row],[Sharpe Ratio]]-AVERAGE(Table2[Sharpe Ratio]))/_xlfn.STDEV.P(Table2[Sharpe Ratio])</f>
        <v>0.54771859501305864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-0.53847565143891063</v>
      </c>
    </row>
    <row r="211" spans="1:44" x14ac:dyDescent="0.3">
      <c r="A211" t="s">
        <v>1443</v>
      </c>
      <c r="B211" t="s">
        <v>1444</v>
      </c>
      <c r="C211" t="s">
        <v>2916</v>
      </c>
      <c r="D211" t="s">
        <v>335</v>
      </c>
      <c r="E211">
        <v>6127.0847819999999</v>
      </c>
      <c r="F211">
        <v>331.3</v>
      </c>
      <c r="G211">
        <v>158.54925746721099</v>
      </c>
      <c r="H211">
        <f>(Table2[[#This Row],[1Y Return vs Nifty]]-AVERAGE(Table2[1Y Return vs Nifty]))/_xlfn.STDEV.P(Table2[1Y Return vs Nifty])</f>
        <v>1.351193209861016</v>
      </c>
      <c r="I211">
        <v>21.481402665316502</v>
      </c>
      <c r="J211">
        <f>(Table2[[#This Row],[1M Return vs Nifty]]-AVERAGE(Table2[1M Return vs Nifty]))/_xlfn.STDEV.P(Table2[1M Return vs Nifty])</f>
        <v>1.7666667574140864</v>
      </c>
      <c r="K211">
        <v>73.0479513848762</v>
      </c>
      <c r="L211">
        <f>(Table2[[#This Row],[6M Return vs Nifty]]-AVERAGE(Table2[6M Return vs Nifty]))/_xlfn.STDEV.P(Table2[6M Return vs Nifty])</f>
        <v>1.8552737048654182</v>
      </c>
      <c r="M211">
        <v>8.5254435798791199</v>
      </c>
      <c r="N211">
        <f>(Table2[[#This Row],[1W Return vs Nifty]]-AVERAGE(Table2[1W Return vs Nifty]))/_xlfn.STDEV.P(Table2[1W Return vs Nifty])</f>
        <v>1.7057254620770335</v>
      </c>
      <c r="O211">
        <v>299.68</v>
      </c>
      <c r="P211">
        <v>279.881098328414</v>
      </c>
      <c r="Q211">
        <v>217.92486649433599</v>
      </c>
      <c r="R211">
        <v>38.400705073785403</v>
      </c>
      <c r="S211" s="1">
        <f>(Table2[[#This Row],[Close Price]]-Table2[[#This Row],[20D EMA]])/Table2[[#This Row],[20D EMA]]</f>
        <v>0.10551254671649761</v>
      </c>
      <c r="T211" s="1">
        <f>(Table2[[#This Row],[Close Price]]-Table2[[#This Row],[50D EMA]])/Table2[[#This Row],[50D EMA]]</f>
        <v>0.18371694972859795</v>
      </c>
      <c r="U211" s="1">
        <f>(Table2[[#This Row],[Close Price]]-Table2[[#This Row],[200D EMA]])/Table2[[#This Row],[200D EMA]]</f>
        <v>0.52024872300936209</v>
      </c>
      <c r="V211">
        <v>1.8072464581758101</v>
      </c>
      <c r="W211">
        <v>328.15</v>
      </c>
      <c r="X211">
        <v>339.05</v>
      </c>
      <c r="Y211">
        <v>328.15</v>
      </c>
      <c r="Z211">
        <v>348.8</v>
      </c>
      <c r="AA211">
        <v>244.3</v>
      </c>
      <c r="AB211">
        <v>352.25</v>
      </c>
      <c r="AC211" s="1">
        <f>(Table2[[#This Row],[Close Price]]/Table2[[#This Row],[Day Low]])-1</f>
        <v>9.5992686271522132E-3</v>
      </c>
      <c r="AD211" s="1">
        <f>(Table2[[#This Row],[Day High]]/Table2[[#This Row],[Close Price]])-1</f>
        <v>2.3392695442197464E-2</v>
      </c>
      <c r="AE211" s="1">
        <f>(Table2[[#This Row],[Close Price]]/Table2[[#This Row],[Current Week Low]])-1</f>
        <v>9.5992686271522132E-3</v>
      </c>
      <c r="AF211" s="1">
        <f>(Table2[[#This Row],[Current Week High]]/Table2[[#This Row],[Close Price]])-1</f>
        <v>5.2822215514639392E-2</v>
      </c>
      <c r="AG211" s="1">
        <f>(Table2[[#This Row],[Close Price]]/Table2[[#This Row],[Current Month Low]])-1</f>
        <v>0.35611952517396639</v>
      </c>
      <c r="AH211" s="1">
        <f>(Table2[[#This Row],[Current Month High]]/Table2[[#This Row],[Close Price]])-1</f>
        <v>6.3235738001810926E-2</v>
      </c>
      <c r="AI211">
        <v>6.3235738001810899</v>
      </c>
      <c r="AJ211">
        <v>182.92058070025601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0.13</v>
      </c>
      <c r="AM211" t="s">
        <v>2950</v>
      </c>
      <c r="AN211">
        <v>19.07</v>
      </c>
      <c r="AO211" t="s">
        <v>2950</v>
      </c>
      <c r="AP211">
        <v>0.107270742643841</v>
      </c>
      <c r="AQ211">
        <f>(Table2[[#This Row],[Sharpe Ratio]]-AVERAGE(Table2[Sharpe Ratio]))/_xlfn.STDEV.P(Table2[Sharpe Ratio])</f>
        <v>0.53335104952715184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7.2122101837447063</v>
      </c>
    </row>
    <row r="212" spans="1:44" x14ac:dyDescent="0.3">
      <c r="A212" t="s">
        <v>434</v>
      </c>
      <c r="B212" t="s">
        <v>435</v>
      </c>
      <c r="C212" t="s">
        <v>2908</v>
      </c>
      <c r="D212" t="s">
        <v>32</v>
      </c>
      <c r="E212">
        <v>48259.561349784999</v>
      </c>
      <c r="F212">
        <v>64.98</v>
      </c>
      <c r="G212">
        <v>112.69226203285</v>
      </c>
      <c r="H212">
        <f>(Table2[[#This Row],[1Y Return vs Nifty]]-AVERAGE(Table2[1Y Return vs Nifty]))/_xlfn.STDEV.P(Table2[1Y Return vs Nifty])</f>
        <v>0.80493352796634698</v>
      </c>
      <c r="I212">
        <v>-7.8005976931955603</v>
      </c>
      <c r="J212">
        <f>(Table2[[#This Row],[1M Return vs Nifty]]-AVERAGE(Table2[1M Return vs Nifty]))/_xlfn.STDEV.P(Table2[1M Return vs Nifty])</f>
        <v>-1.0937736147871218</v>
      </c>
      <c r="K212">
        <v>32.492295848804901</v>
      </c>
      <c r="L212">
        <f>(Table2[[#This Row],[6M Return vs Nifty]]-AVERAGE(Table2[6M Return vs Nifty]))/_xlfn.STDEV.P(Table2[6M Return vs Nifty])</f>
        <v>0.61256880692191862</v>
      </c>
      <c r="M212">
        <v>-1.5199323268211</v>
      </c>
      <c r="N212">
        <f>(Table2[[#This Row],[1W Return vs Nifty]]-AVERAGE(Table2[1W Return vs Nifty]))/_xlfn.STDEV.P(Table2[1W Return vs Nifty])</f>
        <v>-0.28473146832160212</v>
      </c>
      <c r="O212">
        <v>66.17</v>
      </c>
      <c r="P212">
        <v>65.361849816722298</v>
      </c>
      <c r="Q212">
        <v>55.357603892685603</v>
      </c>
      <c r="R212">
        <v>64.807128345221003</v>
      </c>
      <c r="S212" s="1">
        <f>(Table2[[#This Row],[Close Price]]-Table2[[#This Row],[20D EMA]])/Table2[[#This Row],[20D EMA]]</f>
        <v>-1.7983980655886318E-2</v>
      </c>
      <c r="T212" s="1">
        <f>(Table2[[#This Row],[Close Price]]-Table2[[#This Row],[50D EMA]])/Table2[[#This Row],[50D EMA]]</f>
        <v>-5.8420901151515596E-3</v>
      </c>
      <c r="U212" s="1">
        <f>(Table2[[#This Row],[Close Price]]-Table2[[#This Row],[200D EMA]])/Table2[[#This Row],[200D EMA]]</f>
        <v>0.17382248202014047</v>
      </c>
      <c r="V212">
        <v>0.613798963122406</v>
      </c>
      <c r="W212">
        <v>64.7</v>
      </c>
      <c r="X212">
        <v>66.3</v>
      </c>
      <c r="Y212">
        <v>64.5</v>
      </c>
      <c r="Z212">
        <v>66.3</v>
      </c>
      <c r="AA212">
        <v>59</v>
      </c>
      <c r="AB212">
        <v>73.5</v>
      </c>
      <c r="AC212" s="1">
        <f>(Table2[[#This Row],[Close Price]]/Table2[[#This Row],[Day Low]])-1</f>
        <v>4.3276661514684012E-3</v>
      </c>
      <c r="AD212" s="1">
        <f>(Table2[[#This Row],[Day High]]/Table2[[#This Row],[Close Price]])-1</f>
        <v>2.0313942751615688E-2</v>
      </c>
      <c r="AE212" s="1">
        <f>(Table2[[#This Row],[Close Price]]/Table2[[#This Row],[Current Week Low]])-1</f>
        <v>7.4418604651163012E-3</v>
      </c>
      <c r="AF212" s="1">
        <f>(Table2[[#This Row],[Current Week High]]/Table2[[#This Row],[Close Price]])-1</f>
        <v>2.0313942751615688E-2</v>
      </c>
      <c r="AG212" s="1">
        <f>(Table2[[#This Row],[Close Price]]/Table2[[#This Row],[Current Month Low]])-1</f>
        <v>0.1013559322033899</v>
      </c>
      <c r="AH212" s="1">
        <f>(Table2[[#This Row],[Current Month High]]/Table2[[#This Row],[Close Price]])-1</f>
        <v>0.13111726685133873</v>
      </c>
      <c r="AI212">
        <v>13.111726685133799</v>
      </c>
      <c r="AJ212">
        <v>142.46268656716401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-0.12</v>
      </c>
      <c r="AM212" t="s">
        <v>2949</v>
      </c>
      <c r="AN212">
        <v>-1.47</v>
      </c>
      <c r="AO212" t="s">
        <v>2949</v>
      </c>
      <c r="AP212">
        <v>0.107068665463026</v>
      </c>
      <c r="AQ212">
        <f>(Table2[[#This Row],[Sharpe Ratio]]-AVERAGE(Table2[Sharpe Ratio]))/_xlfn.STDEV.P(Table2[Sharpe Ratio])</f>
        <v>0.53112061218689599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0.57011786396643782</v>
      </c>
    </row>
    <row r="213" spans="1:44" x14ac:dyDescent="0.3">
      <c r="A213" t="s">
        <v>1554</v>
      </c>
      <c r="B213" t="s">
        <v>1555</v>
      </c>
      <c r="C213" t="s">
        <v>2924</v>
      </c>
      <c r="D213" t="s">
        <v>1556</v>
      </c>
      <c r="E213">
        <v>5210.9809613400002</v>
      </c>
      <c r="F213">
        <v>302.55</v>
      </c>
      <c r="G213">
        <v>91.124987723251905</v>
      </c>
      <c r="H213">
        <f>(Table2[[#This Row],[1Y Return vs Nifty]]-AVERAGE(Table2[1Y Return vs Nifty]))/_xlfn.STDEV.P(Table2[1Y Return vs Nifty])</f>
        <v>0.54801891129548919</v>
      </c>
      <c r="I213">
        <v>4.1584697283483703</v>
      </c>
      <c r="J213">
        <f>(Table2[[#This Row],[1M Return vs Nifty]]-AVERAGE(Table2[1M Return vs Nifty]))/_xlfn.STDEV.P(Table2[1M Return vs Nifty])</f>
        <v>7.4459390049803315E-2</v>
      </c>
      <c r="K213">
        <v>6.2029978854416701</v>
      </c>
      <c r="L213">
        <f>(Table2[[#This Row],[6M Return vs Nifty]]-AVERAGE(Table2[6M Return vs Nifty]))/_xlfn.STDEV.P(Table2[6M Return vs Nifty])</f>
        <v>-0.19298688958285409</v>
      </c>
      <c r="M213">
        <v>-5.1958691302712001</v>
      </c>
      <c r="N213">
        <f>(Table2[[#This Row],[1W Return vs Nifty]]-AVERAGE(Table2[1W Return vs Nifty]))/_xlfn.STDEV.P(Table2[1W Return vs Nifty])</f>
        <v>-1.0131057923978559</v>
      </c>
      <c r="O213">
        <v>302.08</v>
      </c>
      <c r="P213">
        <v>292.81537177200698</v>
      </c>
      <c r="Q213">
        <v>267.10813678493901</v>
      </c>
      <c r="R213">
        <v>59.755499832735502</v>
      </c>
      <c r="S213" s="1">
        <f>(Table2[[#This Row],[Close Price]]-Table2[[#This Row],[20D EMA]])/Table2[[#This Row],[20D EMA]]</f>
        <v>1.555879237288226E-3</v>
      </c>
      <c r="T213" s="1">
        <f>(Table2[[#This Row],[Close Price]]-Table2[[#This Row],[50D EMA]])/Table2[[#This Row],[50D EMA]]</f>
        <v>3.3244935773292121E-2</v>
      </c>
      <c r="U213" s="1">
        <f>(Table2[[#This Row],[Close Price]]-Table2[[#This Row],[200D EMA]])/Table2[[#This Row],[200D EMA]]</f>
        <v>0.13268732147833023</v>
      </c>
      <c r="V213">
        <v>1.6294108165351899</v>
      </c>
      <c r="W213">
        <v>299.25</v>
      </c>
      <c r="X213">
        <v>312.8</v>
      </c>
      <c r="Y213">
        <v>299.25</v>
      </c>
      <c r="Z213">
        <v>312.8</v>
      </c>
      <c r="AA213">
        <v>267</v>
      </c>
      <c r="AB213">
        <v>331.95</v>
      </c>
      <c r="AC213" s="1">
        <f>(Table2[[#This Row],[Close Price]]/Table2[[#This Row],[Day Low]])-1</f>
        <v>1.102756892230583E-2</v>
      </c>
      <c r="AD213" s="1">
        <f>(Table2[[#This Row],[Day High]]/Table2[[#This Row],[Close Price]])-1</f>
        <v>3.3878697735911345E-2</v>
      </c>
      <c r="AE213" s="1">
        <f>(Table2[[#This Row],[Close Price]]/Table2[[#This Row],[Current Week Low]])-1</f>
        <v>1.102756892230583E-2</v>
      </c>
      <c r="AF213" s="1">
        <f>(Table2[[#This Row],[Current Week High]]/Table2[[#This Row],[Close Price]])-1</f>
        <v>3.3878697735911345E-2</v>
      </c>
      <c r="AG213" s="1">
        <f>(Table2[[#This Row],[Close Price]]/Table2[[#This Row],[Current Month Low]])-1</f>
        <v>0.13314606741573032</v>
      </c>
      <c r="AH213" s="1">
        <f>(Table2[[#This Row],[Current Month High]]/Table2[[#This Row],[Close Price]])-1</f>
        <v>9.7174020823004303E-2</v>
      </c>
      <c r="AI213">
        <v>23.3845645347876</v>
      </c>
      <c r="AJ213">
        <v>120.678336980306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0.01</v>
      </c>
      <c r="AM213" t="s">
        <v>2950</v>
      </c>
      <c r="AN213">
        <v>5.93</v>
      </c>
      <c r="AO213" t="s">
        <v>2950</v>
      </c>
      <c r="AP213">
        <v>0.107005807226861</v>
      </c>
      <c r="AQ213">
        <f>(Table2[[#This Row],[Sharpe Ratio]]-AVERAGE(Table2[Sharpe Ratio]))/_xlfn.STDEV.P(Table2[Sharpe Ratio])</f>
        <v>0.53042681115246149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-5.3187569482955999E-2</v>
      </c>
    </row>
    <row r="214" spans="1:44" x14ac:dyDescent="0.3">
      <c r="A214" t="s">
        <v>465</v>
      </c>
      <c r="B214" t="s">
        <v>466</v>
      </c>
      <c r="C214" t="s">
        <v>2912</v>
      </c>
      <c r="D214" t="s">
        <v>255</v>
      </c>
      <c r="E214">
        <v>43599.612498374998</v>
      </c>
      <c r="F214">
        <v>1052.8</v>
      </c>
      <c r="G214">
        <v>57.326585115100201</v>
      </c>
      <c r="H214">
        <f>(Table2[[#This Row],[1Y Return vs Nifty]]-AVERAGE(Table2[1Y Return vs Nifty]))/_xlfn.STDEV.P(Table2[1Y Return vs Nifty])</f>
        <v>0.14540411975939435</v>
      </c>
      <c r="I214">
        <v>24.1683698542511</v>
      </c>
      <c r="J214">
        <f>(Table2[[#This Row],[1M Return vs Nifty]]-AVERAGE(Table2[1M Return vs Nifty]))/_xlfn.STDEV.P(Table2[1M Return vs Nifty])</f>
        <v>2.0291457319344963</v>
      </c>
      <c r="K214">
        <v>47.587704233869601</v>
      </c>
      <c r="L214">
        <f>(Table2[[#This Row],[6M Return vs Nifty]]-AVERAGE(Table2[6M Return vs Nifty]))/_xlfn.STDEV.P(Table2[6M Return vs Nifty])</f>
        <v>1.0751217527100194</v>
      </c>
      <c r="M214">
        <v>0.87714450554464596</v>
      </c>
      <c r="N214">
        <f>(Table2[[#This Row],[1W Return vs Nifty]]-AVERAGE(Table2[1W Return vs Nifty]))/_xlfn.STDEV.P(Table2[1W Return vs Nifty])</f>
        <v>0.19024111986178155</v>
      </c>
      <c r="O214">
        <v>976.96</v>
      </c>
      <c r="P214">
        <v>852.84505581433802</v>
      </c>
      <c r="Q214">
        <v>710.46037556655699</v>
      </c>
      <c r="R214">
        <v>73.841538244756194</v>
      </c>
      <c r="S214" s="1">
        <f>(Table2[[#This Row],[Close Price]]-Table2[[#This Row],[20D EMA]])/Table2[[#This Row],[20D EMA]]</f>
        <v>7.76285620700949E-2</v>
      </c>
      <c r="T214" s="1">
        <f>(Table2[[#This Row],[Close Price]]-Table2[[#This Row],[50D EMA]])/Table2[[#This Row],[50D EMA]]</f>
        <v>0.23445635619559899</v>
      </c>
      <c r="U214" s="1">
        <f>(Table2[[#This Row],[Close Price]]-Table2[[#This Row],[200D EMA]])/Table2[[#This Row],[200D EMA]]</f>
        <v>0.48185604181013481</v>
      </c>
      <c r="V214">
        <v>1.4207424476911801</v>
      </c>
      <c r="W214">
        <v>1050</v>
      </c>
      <c r="X214">
        <v>1097.95</v>
      </c>
      <c r="Y214">
        <v>1050</v>
      </c>
      <c r="Z214">
        <v>1097.95</v>
      </c>
      <c r="AA214">
        <v>807.05</v>
      </c>
      <c r="AB214">
        <v>1188</v>
      </c>
      <c r="AC214" s="1">
        <f>(Table2[[#This Row],[Close Price]]/Table2[[#This Row],[Day Low]])-1</f>
        <v>2.666666666666595E-3</v>
      </c>
      <c r="AD214" s="1">
        <f>(Table2[[#This Row],[Day High]]/Table2[[#This Row],[Close Price]])-1</f>
        <v>4.2885638297872397E-2</v>
      </c>
      <c r="AE214" s="1">
        <f>(Table2[[#This Row],[Close Price]]/Table2[[#This Row],[Current Week Low]])-1</f>
        <v>2.666666666666595E-3</v>
      </c>
      <c r="AF214" s="1">
        <f>(Table2[[#This Row],[Current Week High]]/Table2[[#This Row],[Close Price]])-1</f>
        <v>4.2885638297872397E-2</v>
      </c>
      <c r="AG214" s="1">
        <f>(Table2[[#This Row],[Close Price]]/Table2[[#This Row],[Current Month Low]])-1</f>
        <v>0.30450405798897218</v>
      </c>
      <c r="AH214" s="1">
        <f>(Table2[[#This Row],[Current Month High]]/Table2[[#This Row],[Close Price]])-1</f>
        <v>0.12841945288753798</v>
      </c>
      <c r="AI214">
        <v>12.841945288753699</v>
      </c>
      <c r="AJ214">
        <v>91.906671527524495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0.28999999999999998</v>
      </c>
      <c r="AM214" t="s">
        <v>2950</v>
      </c>
      <c r="AN214">
        <v>8.07</v>
      </c>
      <c r="AO214" t="s">
        <v>2950</v>
      </c>
      <c r="AP214">
        <v>0.10693842152293501</v>
      </c>
      <c r="AQ214">
        <f>(Table2[[#This Row],[Sharpe Ratio]]-AVERAGE(Table2[Sharpe Ratio]))/_xlfn.STDEV.P(Table2[Sharpe Ratio])</f>
        <v>0.52968303795832949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3.9695957622240212</v>
      </c>
    </row>
    <row r="215" spans="1:44" x14ac:dyDescent="0.3">
      <c r="A215" t="s">
        <v>478</v>
      </c>
      <c r="B215" t="s">
        <v>479</v>
      </c>
      <c r="C215" t="s">
        <v>2912</v>
      </c>
      <c r="D215" t="s">
        <v>480</v>
      </c>
      <c r="E215">
        <v>40353.75</v>
      </c>
      <c r="F215">
        <v>579.65</v>
      </c>
      <c r="G215">
        <v>122.17188828471301</v>
      </c>
      <c r="H215">
        <f>(Table2[[#This Row],[1Y Return vs Nifty]]-AVERAGE(Table2[1Y Return vs Nifty]))/_xlfn.STDEV.P(Table2[1Y Return vs Nifty])</f>
        <v>0.91785714129455198</v>
      </c>
      <c r="I215">
        <v>16.472852481885699</v>
      </c>
      <c r="J215">
        <f>(Table2[[#This Row],[1M Return vs Nifty]]-AVERAGE(Table2[1M Return vs Nifty]))/_xlfn.STDEV.P(Table2[1M Return vs Nifty])</f>
        <v>1.2774017148803178</v>
      </c>
      <c r="K215">
        <v>84.486509052357803</v>
      </c>
      <c r="L215">
        <f>(Table2[[#This Row],[6M Return vs Nifty]]-AVERAGE(Table2[6M Return vs Nifty]))/_xlfn.STDEV.P(Table2[6M Return vs Nifty])</f>
        <v>2.2057735661275686</v>
      </c>
      <c r="M215">
        <v>4.5130998444806298</v>
      </c>
      <c r="N215">
        <f>(Table2[[#This Row],[1W Return vs Nifty]]-AVERAGE(Table2[1W Return vs Nifty]))/_xlfn.STDEV.P(Table2[1W Return vs Nifty])</f>
        <v>0.91069325328347484</v>
      </c>
      <c r="O215">
        <v>535.24</v>
      </c>
      <c r="P215">
        <v>484.96047402771802</v>
      </c>
      <c r="Q215">
        <v>368.31640743307202</v>
      </c>
      <c r="R215">
        <v>62.9019856129948</v>
      </c>
      <c r="S215" s="1">
        <f>(Table2[[#This Row],[Close Price]]-Table2[[#This Row],[20D EMA]])/Table2[[#This Row],[20D EMA]]</f>
        <v>8.2972124654360602E-2</v>
      </c>
      <c r="T215" s="1">
        <f>(Table2[[#This Row],[Close Price]]-Table2[[#This Row],[50D EMA]])/Table2[[#This Row],[50D EMA]]</f>
        <v>0.19525204845224139</v>
      </c>
      <c r="U215" s="1">
        <f>(Table2[[#This Row],[Close Price]]-Table2[[#This Row],[200D EMA]])/Table2[[#This Row],[200D EMA]]</f>
        <v>0.57378272675873143</v>
      </c>
      <c r="V215">
        <v>0.79377379422703398</v>
      </c>
      <c r="W215">
        <v>574.54999999999995</v>
      </c>
      <c r="X215">
        <v>620.35</v>
      </c>
      <c r="Y215">
        <v>557.35</v>
      </c>
      <c r="Z215">
        <v>620.35</v>
      </c>
      <c r="AA215">
        <v>429.2</v>
      </c>
      <c r="AB215">
        <v>620.35</v>
      </c>
      <c r="AC215" s="1">
        <f>(Table2[[#This Row],[Close Price]]/Table2[[#This Row],[Day Low]])-1</f>
        <v>8.8765120529110675E-3</v>
      </c>
      <c r="AD215" s="1">
        <f>(Table2[[#This Row],[Day High]]/Table2[[#This Row],[Close Price]])-1</f>
        <v>7.0214784783921402E-2</v>
      </c>
      <c r="AE215" s="1">
        <f>(Table2[[#This Row],[Close Price]]/Table2[[#This Row],[Current Week Low]])-1</f>
        <v>4.0010765228312373E-2</v>
      </c>
      <c r="AF215" s="1">
        <f>(Table2[[#This Row],[Current Week High]]/Table2[[#This Row],[Close Price]])-1</f>
        <v>7.0214784783921402E-2</v>
      </c>
      <c r="AG215" s="1">
        <f>(Table2[[#This Row],[Close Price]]/Table2[[#This Row],[Current Month Low]])-1</f>
        <v>0.35053588070829456</v>
      </c>
      <c r="AH215" s="1">
        <f>(Table2[[#This Row],[Current Month High]]/Table2[[#This Row],[Close Price]])-1</f>
        <v>7.0214784783921402E-2</v>
      </c>
      <c r="AI215">
        <v>7.0214784783921402</v>
      </c>
      <c r="AJ215">
        <v>153.12227074235801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0.57999999999999996</v>
      </c>
      <c r="AM215" t="s">
        <v>2950</v>
      </c>
      <c r="AN215">
        <v>9.81</v>
      </c>
      <c r="AO215" t="s">
        <v>2950</v>
      </c>
      <c r="AP215">
        <v>0.10665894189093</v>
      </c>
      <c r="AQ215">
        <f>(Table2[[#This Row],[Sharpe Ratio]]-AVERAGE(Table2[Sharpe Ratio]))/_xlfn.STDEV.P(Table2[Sharpe Ratio])</f>
        <v>0.52659826705767232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5.8383239426435853</v>
      </c>
    </row>
    <row r="216" spans="1:44" x14ac:dyDescent="0.3">
      <c r="A216" t="s">
        <v>93</v>
      </c>
      <c r="B216" t="s">
        <v>94</v>
      </c>
      <c r="C216" t="s">
        <v>2919</v>
      </c>
      <c r="D216" t="s">
        <v>95</v>
      </c>
      <c r="E216">
        <v>302948.14923839999</v>
      </c>
      <c r="F216">
        <v>3402.45</v>
      </c>
      <c r="G216">
        <v>-12.2928889388907</v>
      </c>
      <c r="H216">
        <f>(Table2[[#This Row],[1Y Return vs Nifty]]-AVERAGE(Table2[1Y Return vs Nifty]))/_xlfn.STDEV.P(Table2[1Y Return vs Nifty])</f>
        <v>-0.68391998641418283</v>
      </c>
      <c r="I216">
        <v>-3.6777940973916401</v>
      </c>
      <c r="J216">
        <f>(Table2[[#This Row],[1M Return vs Nifty]]-AVERAGE(Table2[1M Return vs Nifty]))/_xlfn.STDEV.P(Table2[1M Return vs Nifty])</f>
        <v>-0.69103357969024704</v>
      </c>
      <c r="K216">
        <v>-18.0629044971278</v>
      </c>
      <c r="L216">
        <f>(Table2[[#This Row],[6M Return vs Nifty]]-AVERAGE(Table2[6M Return vs Nifty]))/_xlfn.STDEV.P(Table2[6M Return vs Nifty])</f>
        <v>-0.93654177348842738</v>
      </c>
      <c r="M216">
        <v>-4.56972114257636</v>
      </c>
      <c r="N216">
        <f>(Table2[[#This Row],[1W Return vs Nifty]]-AVERAGE(Table2[1W Return vs Nifty]))/_xlfn.STDEV.P(Table2[1W Return vs Nifty])</f>
        <v>-0.88903670696611381</v>
      </c>
      <c r="O216">
        <v>3415.12</v>
      </c>
      <c r="P216">
        <v>3445.3639307745102</v>
      </c>
      <c r="Q216">
        <v>3405.23408439082</v>
      </c>
      <c r="R216">
        <v>55.817391458887002</v>
      </c>
      <c r="S216" s="1">
        <f>(Table2[[#This Row],[Close Price]]-Table2[[#This Row],[20D EMA]])/Table2[[#This Row],[20D EMA]]</f>
        <v>-3.7099721239663829E-3</v>
      </c>
      <c r="T216" s="1">
        <f>(Table2[[#This Row],[Close Price]]-Table2[[#This Row],[50D EMA]])/Table2[[#This Row],[50D EMA]]</f>
        <v>-1.2455558146179185E-2</v>
      </c>
      <c r="U216" s="1">
        <f>(Table2[[#This Row],[Close Price]]-Table2[[#This Row],[200D EMA]])/Table2[[#This Row],[200D EMA]]</f>
        <v>-8.1758972271014528E-4</v>
      </c>
      <c r="V216">
        <v>1.2480231994118001</v>
      </c>
      <c r="W216">
        <v>3384.9</v>
      </c>
      <c r="X216">
        <v>3423.4</v>
      </c>
      <c r="Y216">
        <v>3372.3</v>
      </c>
      <c r="Z216">
        <v>3429</v>
      </c>
      <c r="AA216">
        <v>3055.65</v>
      </c>
      <c r="AB216">
        <v>3625</v>
      </c>
      <c r="AC216" s="1">
        <f>(Table2[[#This Row],[Close Price]]/Table2[[#This Row],[Day Low]])-1</f>
        <v>5.1847912789151351E-3</v>
      </c>
      <c r="AD216" s="1">
        <f>(Table2[[#This Row],[Day High]]/Table2[[#This Row],[Close Price]])-1</f>
        <v>6.1573278079032345E-3</v>
      </c>
      <c r="AE216" s="1">
        <f>(Table2[[#This Row],[Close Price]]/Table2[[#This Row],[Current Week Low]])-1</f>
        <v>8.9404857219108624E-3</v>
      </c>
      <c r="AF216" s="1">
        <f>(Table2[[#This Row],[Current Week High]]/Table2[[#This Row],[Close Price]])-1</f>
        <v>7.8032006348367489E-3</v>
      </c>
      <c r="AG216" s="1">
        <f>(Table2[[#This Row],[Close Price]]/Table2[[#This Row],[Current Month Low]])-1</f>
        <v>0.11349467380099143</v>
      </c>
      <c r="AH216" s="1">
        <f>(Table2[[#This Row],[Current Month High]]/Table2[[#This Row],[Close Price]])-1</f>
        <v>6.5408749577510417E-2</v>
      </c>
      <c r="AI216">
        <v>14.2397390115945</v>
      </c>
      <c r="AJ216">
        <v>18.040208850110101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-0.16</v>
      </c>
      <c r="AM216" t="s">
        <v>2949</v>
      </c>
      <c r="AN216">
        <v>2.4300000000000002</v>
      </c>
      <c r="AO216" t="s">
        <v>2950</v>
      </c>
      <c r="AP216">
        <v>0.105916149793507</v>
      </c>
      <c r="AQ216">
        <f>(Table2[[#This Row],[Sharpe Ratio]]-AVERAGE(Table2[Sharpe Ratio]))/_xlfn.STDEV.P(Table2[Sharpe Ratio])</f>
        <v>0.51839966084465305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17" spans="1:44" x14ac:dyDescent="0.3">
      <c r="A217" t="s">
        <v>626</v>
      </c>
      <c r="B217" t="s">
        <v>627</v>
      </c>
      <c r="C217" t="s">
        <v>2911</v>
      </c>
      <c r="D217" t="s">
        <v>46</v>
      </c>
      <c r="E217">
        <v>26235</v>
      </c>
      <c r="F217">
        <v>159.78</v>
      </c>
      <c r="G217">
        <v>275.382178100776</v>
      </c>
      <c r="H217">
        <f>(Table2[[#This Row],[1Y Return vs Nifty]]-AVERAGE(Table2[1Y Return vs Nifty]))/_xlfn.STDEV.P(Table2[1Y Return vs Nifty])</f>
        <v>2.7429353738557967</v>
      </c>
      <c r="I217">
        <v>7.9339809705602597</v>
      </c>
      <c r="J217">
        <f>(Table2[[#This Row],[1M Return vs Nifty]]-AVERAGE(Table2[1M Return vs Nifty]))/_xlfn.STDEV.P(Table2[1M Return vs Nifty])</f>
        <v>0.443273837515755</v>
      </c>
      <c r="K217">
        <v>92.951388586045795</v>
      </c>
      <c r="L217">
        <f>(Table2[[#This Row],[6M Return vs Nifty]]-AVERAGE(Table2[6M Return vs Nifty]))/_xlfn.STDEV.P(Table2[6M Return vs Nifty])</f>
        <v>2.4651540919252484</v>
      </c>
      <c r="M217">
        <v>0.32901141856041</v>
      </c>
      <c r="N217">
        <f>(Table2[[#This Row],[1W Return vs Nifty]]-AVERAGE(Table2[1W Return vs Nifty]))/_xlfn.STDEV.P(Table2[1W Return vs Nifty])</f>
        <v>8.1630420580647123E-2</v>
      </c>
      <c r="O217">
        <v>153.13</v>
      </c>
      <c r="P217">
        <v>143.67901357742201</v>
      </c>
      <c r="Q217">
        <v>110.802294492866</v>
      </c>
      <c r="R217">
        <v>62.1825077989037</v>
      </c>
      <c r="S217" s="1">
        <f>(Table2[[#This Row],[Close Price]]-Table2[[#This Row],[20D EMA]])/Table2[[#This Row],[20D EMA]]</f>
        <v>4.3427153399072722E-2</v>
      </c>
      <c r="T217" s="1">
        <f>(Table2[[#This Row],[Close Price]]-Table2[[#This Row],[50D EMA]])/Table2[[#This Row],[50D EMA]]</f>
        <v>0.11206220046814219</v>
      </c>
      <c r="U217" s="1">
        <f>(Table2[[#This Row],[Close Price]]-Table2[[#This Row],[200D EMA]])/Table2[[#This Row],[200D EMA]]</f>
        <v>0.44202789961436612</v>
      </c>
      <c r="V217">
        <v>2.0655451816568999</v>
      </c>
      <c r="W217">
        <v>158.76</v>
      </c>
      <c r="X217">
        <v>165.4</v>
      </c>
      <c r="Y217">
        <v>158.76</v>
      </c>
      <c r="Z217">
        <v>167.2</v>
      </c>
      <c r="AA217">
        <v>122.05</v>
      </c>
      <c r="AB217">
        <v>173</v>
      </c>
      <c r="AC217" s="1">
        <f>(Table2[[#This Row],[Close Price]]/Table2[[#This Row],[Day Low]])-1</f>
        <v>6.4247921390778728E-3</v>
      </c>
      <c r="AD217" s="1">
        <f>(Table2[[#This Row],[Day High]]/Table2[[#This Row],[Close Price]])-1</f>
        <v>3.5173363374640054E-2</v>
      </c>
      <c r="AE217" s="1">
        <f>(Table2[[#This Row],[Close Price]]/Table2[[#This Row],[Current Week Low]])-1</f>
        <v>6.4247921390778728E-3</v>
      </c>
      <c r="AF217" s="1">
        <f>(Table2[[#This Row],[Current Week High]]/Table2[[#This Row],[Close Price]])-1</f>
        <v>4.6438853423457216E-2</v>
      </c>
      <c r="AG217" s="1">
        <f>(Table2[[#This Row],[Close Price]]/Table2[[#This Row],[Current Month Low]])-1</f>
        <v>0.30913560016386721</v>
      </c>
      <c r="AH217" s="1">
        <f>(Table2[[#This Row],[Current Month High]]/Table2[[#This Row],[Close Price]])-1</f>
        <v>8.2738765802979009E-2</v>
      </c>
      <c r="AI217">
        <v>10.6834397296282</v>
      </c>
      <c r="AJ217">
        <v>318.27225130890002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0.04</v>
      </c>
      <c r="AM217" t="s">
        <v>2950</v>
      </c>
      <c r="AN217">
        <v>14.91</v>
      </c>
      <c r="AO217" t="s">
        <v>2950</v>
      </c>
      <c r="AP217">
        <v>0.105183323799857</v>
      </c>
      <c r="AQ217">
        <f>(Table2[[#This Row],[Sharpe Ratio]]-AVERAGE(Table2[Sharpe Ratio]))/_xlfn.STDEV.P(Table2[Sharpe Ratio])</f>
        <v>0.51031105601775029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6.2433047798951975</v>
      </c>
    </row>
    <row r="218" spans="1:44" x14ac:dyDescent="0.3">
      <c r="A218" t="s">
        <v>1084</v>
      </c>
      <c r="B218" t="s">
        <v>1085</v>
      </c>
      <c r="C218" t="s">
        <v>2913</v>
      </c>
      <c r="D218" t="s">
        <v>1086</v>
      </c>
      <c r="E218">
        <v>10189.521940825</v>
      </c>
      <c r="F218">
        <v>537.1</v>
      </c>
      <c r="G218">
        <v>202.220837760054</v>
      </c>
      <c r="H218">
        <f>(Table2[[#This Row],[1Y Return vs Nifty]]-AVERAGE(Table2[1Y Return vs Nifty]))/_xlfn.STDEV.P(Table2[1Y Return vs Nifty])</f>
        <v>1.871419695103667</v>
      </c>
      <c r="I218">
        <v>3.3529156559798698</v>
      </c>
      <c r="J218">
        <f>(Table2[[#This Row],[1M Return vs Nifty]]-AVERAGE(Table2[1M Return vs Nifty]))/_xlfn.STDEV.P(Table2[1M Return vs Nifty])</f>
        <v>-4.2319343946391214E-3</v>
      </c>
      <c r="K218">
        <v>64.470340889342793</v>
      </c>
      <c r="L218">
        <f>(Table2[[#This Row],[6M Return vs Nifty]]-AVERAGE(Table2[6M Return vs Nifty]))/_xlfn.STDEV.P(Table2[6M Return vs Nifty])</f>
        <v>1.5924388811015626</v>
      </c>
      <c r="M218">
        <v>1.1257651988608</v>
      </c>
      <c r="N218">
        <f>(Table2[[#This Row],[1W Return vs Nifty]]-AVERAGE(Table2[1W Return vs Nifty]))/_xlfn.STDEV.P(Table2[1W Return vs Nifty])</f>
        <v>0.23950446118896646</v>
      </c>
      <c r="O218">
        <v>509.14</v>
      </c>
      <c r="P218">
        <v>461.909226908878</v>
      </c>
      <c r="Q218">
        <v>344.33670046548298</v>
      </c>
      <c r="R218">
        <v>61.979463706862298</v>
      </c>
      <c r="S218" s="1">
        <f>(Table2[[#This Row],[Close Price]]-Table2[[#This Row],[20D EMA]])/Table2[[#This Row],[20D EMA]]</f>
        <v>5.4916133087166669E-2</v>
      </c>
      <c r="T218" s="1">
        <f>(Table2[[#This Row],[Close Price]]-Table2[[#This Row],[50D EMA]])/Table2[[#This Row],[50D EMA]]</f>
        <v>0.16278257439086641</v>
      </c>
      <c r="U218" s="1">
        <f>(Table2[[#This Row],[Close Price]]-Table2[[#This Row],[200D EMA]])/Table2[[#This Row],[200D EMA]]</f>
        <v>0.5598104973240865</v>
      </c>
      <c r="V218">
        <v>0.89983616703685698</v>
      </c>
      <c r="W218">
        <v>530.04999999999995</v>
      </c>
      <c r="X218">
        <v>559.85</v>
      </c>
      <c r="Y218">
        <v>516.85</v>
      </c>
      <c r="Z218">
        <v>566</v>
      </c>
      <c r="AA218">
        <v>420.2</v>
      </c>
      <c r="AB218">
        <v>566</v>
      </c>
      <c r="AC218" s="1">
        <f>(Table2[[#This Row],[Close Price]]/Table2[[#This Row],[Day Low]])-1</f>
        <v>1.3300632015847746E-2</v>
      </c>
      <c r="AD218" s="1">
        <f>(Table2[[#This Row],[Day High]]/Table2[[#This Row],[Close Price]])-1</f>
        <v>4.2357102960342674E-2</v>
      </c>
      <c r="AE218" s="1">
        <f>(Table2[[#This Row],[Close Price]]/Table2[[#This Row],[Current Week Low]])-1</f>
        <v>3.9179645932088558E-2</v>
      </c>
      <c r="AF218" s="1">
        <f>(Table2[[#This Row],[Current Week High]]/Table2[[#This Row],[Close Price]])-1</f>
        <v>5.380748463973184E-2</v>
      </c>
      <c r="AG218" s="1">
        <f>(Table2[[#This Row],[Close Price]]/Table2[[#This Row],[Current Month Low]])-1</f>
        <v>0.27820085673488815</v>
      </c>
      <c r="AH218" s="1">
        <f>(Table2[[#This Row],[Current Month High]]/Table2[[#This Row],[Close Price]])-1</f>
        <v>5.380748463973184E-2</v>
      </c>
      <c r="AI218">
        <v>5.3807484639731804</v>
      </c>
      <c r="AJ218">
        <v>234.53752725007701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0.49</v>
      </c>
      <c r="AM218" t="s">
        <v>2950</v>
      </c>
      <c r="AN218">
        <v>8.1199999999999992</v>
      </c>
      <c r="AO218" t="s">
        <v>2950</v>
      </c>
      <c r="AP218">
        <v>0.104120198999494</v>
      </c>
      <c r="AQ218">
        <f>(Table2[[#This Row],[Sharpe Ratio]]-AVERAGE(Table2[Sharpe Ratio]))/_xlfn.STDEV.P(Table2[Sharpe Ratio])</f>
        <v>0.49857676101958026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4.1977078640191365</v>
      </c>
    </row>
    <row r="219" spans="1:44" x14ac:dyDescent="0.3">
      <c r="A219" t="s">
        <v>994</v>
      </c>
      <c r="B219" t="s">
        <v>995</v>
      </c>
      <c r="C219" t="s">
        <v>2917</v>
      </c>
      <c r="D219" t="s">
        <v>349</v>
      </c>
      <c r="E219">
        <v>12227.224012500001</v>
      </c>
      <c r="F219">
        <v>260.79000000000002</v>
      </c>
      <c r="G219">
        <v>128.59013483510699</v>
      </c>
      <c r="H219">
        <f>(Table2[[#This Row],[1Y Return vs Nifty]]-AVERAGE(Table2[1Y Return vs Nifty]))/_xlfn.STDEV.P(Table2[1Y Return vs Nifty])</f>
        <v>0.99431285510070933</v>
      </c>
      <c r="I219">
        <v>-5.5984805856003304</v>
      </c>
      <c r="J219">
        <f>(Table2[[#This Row],[1M Return vs Nifty]]-AVERAGE(Table2[1M Return vs Nifty]))/_xlfn.STDEV.P(Table2[1M Return vs Nifty])</f>
        <v>-0.87865768685328216</v>
      </c>
      <c r="K219">
        <v>45.756251317587299</v>
      </c>
      <c r="L219">
        <f>(Table2[[#This Row],[6M Return vs Nifty]]-AVERAGE(Table2[6M Return vs Nifty]))/_xlfn.STDEV.P(Table2[6M Return vs Nifty])</f>
        <v>1.0190024401423152</v>
      </c>
      <c r="M219">
        <v>-5.1986422333944002</v>
      </c>
      <c r="N219">
        <f>(Table2[[#This Row],[1W Return vs Nifty]]-AVERAGE(Table2[1W Return vs Nifty]))/_xlfn.STDEV.P(Table2[1W Return vs Nifty])</f>
        <v>-1.0136552733114177</v>
      </c>
      <c r="O219">
        <v>255.9</v>
      </c>
      <c r="P219">
        <v>241.447643967293</v>
      </c>
      <c r="Q219">
        <v>197.19032922697801</v>
      </c>
      <c r="R219">
        <v>83.412809887005395</v>
      </c>
      <c r="S219" s="1">
        <f>(Table2[[#This Row],[Close Price]]-Table2[[#This Row],[20D EMA]])/Table2[[#This Row],[20D EMA]]</f>
        <v>1.9109026963657735E-2</v>
      </c>
      <c r="T219" s="1">
        <f>(Table2[[#This Row],[Close Price]]-Table2[[#This Row],[50D EMA]])/Table2[[#This Row],[50D EMA]]</f>
        <v>8.0109939011569611E-2</v>
      </c>
      <c r="U219" s="1">
        <f>(Table2[[#This Row],[Close Price]]-Table2[[#This Row],[200D EMA]])/Table2[[#This Row],[200D EMA]]</f>
        <v>0.3225293604526363</v>
      </c>
      <c r="V219">
        <v>1.63271299245426</v>
      </c>
      <c r="W219">
        <v>260</v>
      </c>
      <c r="X219">
        <v>267.07</v>
      </c>
      <c r="Y219">
        <v>256.60000000000002</v>
      </c>
      <c r="Z219">
        <v>268.45</v>
      </c>
      <c r="AA219">
        <v>203.4</v>
      </c>
      <c r="AB219">
        <v>289.7</v>
      </c>
      <c r="AC219" s="1">
        <f>(Table2[[#This Row],[Close Price]]/Table2[[#This Row],[Day Low]])-1</f>
        <v>3.0384615384615454E-3</v>
      </c>
      <c r="AD219" s="1">
        <f>(Table2[[#This Row],[Day High]]/Table2[[#This Row],[Close Price]])-1</f>
        <v>2.4080677940105044E-2</v>
      </c>
      <c r="AE219" s="1">
        <f>(Table2[[#This Row],[Close Price]]/Table2[[#This Row],[Current Week Low]])-1</f>
        <v>1.6328916601714649E-2</v>
      </c>
      <c r="AF219" s="1">
        <f>(Table2[[#This Row],[Current Week High]]/Table2[[#This Row],[Close Price]])-1</f>
        <v>2.9372291882357349E-2</v>
      </c>
      <c r="AG219" s="1">
        <f>(Table2[[#This Row],[Close Price]]/Table2[[#This Row],[Current Month Low]])-1</f>
        <v>0.28215339233038361</v>
      </c>
      <c r="AH219" s="1">
        <f>(Table2[[#This Row],[Current Month High]]/Table2[[#This Row],[Close Price]])-1</f>
        <v>0.11085547758733072</v>
      </c>
      <c r="AI219">
        <v>11.488170558687001</v>
      </c>
      <c r="AJ219">
        <v>169.411157024793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0.1</v>
      </c>
      <c r="AM219" t="s">
        <v>2950</v>
      </c>
      <c r="AN219">
        <v>7.21</v>
      </c>
      <c r="AO219" t="s">
        <v>2950</v>
      </c>
      <c r="AP219">
        <v>0.10354231031368299</v>
      </c>
      <c r="AQ219">
        <f>(Table2[[#This Row],[Sharpe Ratio]]-AVERAGE(Table2[Sharpe Ratio]))/_xlfn.STDEV.P(Table2[Sharpe Ratio])</f>
        <v>0.49219828474558525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0.61320061982391016</v>
      </c>
    </row>
    <row r="220" spans="1:44" x14ac:dyDescent="0.3">
      <c r="A220" t="s">
        <v>1325</v>
      </c>
      <c r="B220" t="s">
        <v>1326</v>
      </c>
      <c r="C220" t="s">
        <v>2908</v>
      </c>
      <c r="D220" t="s">
        <v>24</v>
      </c>
      <c r="E220">
        <v>7233.367253595</v>
      </c>
      <c r="F220">
        <v>27.43</v>
      </c>
      <c r="G220">
        <v>39.733273709982697</v>
      </c>
      <c r="H220">
        <f>(Table2[[#This Row],[1Y Return vs Nifty]]-AVERAGE(Table2[1Y Return vs Nifty]))/_xlfn.STDEV.P(Table2[1Y Return vs Nifty])</f>
        <v>-6.4171684337707674E-2</v>
      </c>
      <c r="I220">
        <v>-4.3342036606613599</v>
      </c>
      <c r="J220">
        <f>(Table2[[#This Row],[1M Return vs Nifty]]-AVERAGE(Table2[1M Return vs Nifty]))/_xlfn.STDEV.P(Table2[1M Return vs Nifty])</f>
        <v>-0.75515557929707589</v>
      </c>
      <c r="K220">
        <v>3.2989368385236699</v>
      </c>
      <c r="L220">
        <f>(Table2[[#This Row],[6M Return vs Nifty]]-AVERAGE(Table2[6M Return vs Nifty]))/_xlfn.STDEV.P(Table2[6M Return vs Nifty])</f>
        <v>-0.28197302084442577</v>
      </c>
      <c r="M220">
        <v>-1.91181157295566</v>
      </c>
      <c r="N220">
        <f>(Table2[[#This Row],[1W Return vs Nifty]]-AVERAGE(Table2[1W Return vs Nifty]))/_xlfn.STDEV.P(Table2[1W Return vs Nifty])</f>
        <v>-0.36238100265387718</v>
      </c>
      <c r="O220">
        <v>27.61</v>
      </c>
      <c r="P220">
        <v>27.9026323346847</v>
      </c>
      <c r="Q220">
        <v>26.0942683096042</v>
      </c>
      <c r="R220">
        <v>40.866947064478701</v>
      </c>
      <c r="S220" s="1">
        <f>(Table2[[#This Row],[Close Price]]-Table2[[#This Row],[20D EMA]])/Table2[[#This Row],[20D EMA]]</f>
        <v>-6.519377037305314E-3</v>
      </c>
      <c r="T220" s="1">
        <f>(Table2[[#This Row],[Close Price]]-Table2[[#This Row],[50D EMA]])/Table2[[#This Row],[50D EMA]]</f>
        <v>-1.6938628908398333E-2</v>
      </c>
      <c r="U220" s="1">
        <f>(Table2[[#This Row],[Close Price]]-Table2[[#This Row],[200D EMA]])/Table2[[#This Row],[200D EMA]]</f>
        <v>5.1188700696550037E-2</v>
      </c>
      <c r="V220">
        <v>0.85061693549143003</v>
      </c>
      <c r="W220">
        <v>27.3</v>
      </c>
      <c r="X220">
        <v>27.75</v>
      </c>
      <c r="Y220">
        <v>27.29</v>
      </c>
      <c r="Z220">
        <v>27.88</v>
      </c>
      <c r="AA220">
        <v>24.3</v>
      </c>
      <c r="AB220">
        <v>28.85</v>
      </c>
      <c r="AC220" s="1">
        <f>(Table2[[#This Row],[Close Price]]/Table2[[#This Row],[Day Low]])-1</f>
        <v>4.761904761904745E-3</v>
      </c>
      <c r="AD220" s="1">
        <f>(Table2[[#This Row],[Day High]]/Table2[[#This Row],[Close Price]])-1</f>
        <v>1.1666059059423972E-2</v>
      </c>
      <c r="AE220" s="1">
        <f>(Table2[[#This Row],[Close Price]]/Table2[[#This Row],[Current Week Low]])-1</f>
        <v>5.130084279955982E-3</v>
      </c>
      <c r="AF220" s="1">
        <f>(Table2[[#This Row],[Current Week High]]/Table2[[#This Row],[Close Price]])-1</f>
        <v>1.6405395552314905E-2</v>
      </c>
      <c r="AG220" s="1">
        <f>(Table2[[#This Row],[Close Price]]/Table2[[#This Row],[Current Month Low]])-1</f>
        <v>0.12880658436213976</v>
      </c>
      <c r="AH220" s="1">
        <f>(Table2[[#This Row],[Current Month High]]/Table2[[#This Row],[Close Price]])-1</f>
        <v>5.1768137076193987E-2</v>
      </c>
      <c r="AI220">
        <v>34.457619640486499</v>
      </c>
      <c r="AJ220">
        <v>68.704576801676296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-0.15</v>
      </c>
      <c r="AM220" t="s">
        <v>2949</v>
      </c>
      <c r="AN220">
        <v>0.85</v>
      </c>
      <c r="AO220" t="s">
        <v>2950</v>
      </c>
      <c r="AP220">
        <v>0.103534277176556</v>
      </c>
      <c r="AQ220">
        <f>(Table2[[#This Row],[Sharpe Ratio]]-AVERAGE(Table2[Sharpe Ratio]))/_xlfn.STDEV.P(Table2[Sharpe Ratio])</f>
        <v>0.49210961857885044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21" spans="1:44" x14ac:dyDescent="0.3">
      <c r="A221" t="s">
        <v>664</v>
      </c>
      <c r="B221" t="s">
        <v>665</v>
      </c>
      <c r="C221" t="s">
        <v>2916</v>
      </c>
      <c r="D221" t="s">
        <v>383</v>
      </c>
      <c r="E221">
        <v>23182.228080000001</v>
      </c>
      <c r="F221">
        <v>3671.45</v>
      </c>
      <c r="G221">
        <v>29.816589523053601</v>
      </c>
      <c r="H221">
        <f>(Table2[[#This Row],[1Y Return vs Nifty]]-AVERAGE(Table2[1Y Return vs Nifty]))/_xlfn.STDEV.P(Table2[1Y Return vs Nifty])</f>
        <v>-0.18230163807956842</v>
      </c>
      <c r="I221">
        <v>7.4829293236997803</v>
      </c>
      <c r="J221">
        <f>(Table2[[#This Row],[1M Return vs Nifty]]-AVERAGE(Table2[1M Return vs Nifty]))/_xlfn.STDEV.P(Table2[1M Return vs Nifty])</f>
        <v>0.39921242351292013</v>
      </c>
      <c r="K221">
        <v>-3.7512966329369499</v>
      </c>
      <c r="L221">
        <f>(Table2[[#This Row],[6M Return vs Nifty]]-AVERAGE(Table2[6M Return vs Nifty]))/_xlfn.STDEV.P(Table2[6M Return vs Nifty])</f>
        <v>-0.4980060142905981</v>
      </c>
      <c r="M221">
        <v>7.1887410047856504</v>
      </c>
      <c r="N221">
        <f>(Table2[[#This Row],[1W Return vs Nifty]]-AVERAGE(Table2[1W Return vs Nifty]))/_xlfn.STDEV.P(Table2[1W Return vs Nifty])</f>
        <v>1.4408624117354472</v>
      </c>
      <c r="O221">
        <v>3435.57</v>
      </c>
      <c r="P221">
        <v>3288.5352125200202</v>
      </c>
      <c r="Q221">
        <v>3040.8448194257599</v>
      </c>
      <c r="R221">
        <v>68.724618555581799</v>
      </c>
      <c r="S221" s="1">
        <f>(Table2[[#This Row],[Close Price]]-Table2[[#This Row],[20D EMA]])/Table2[[#This Row],[20D EMA]]</f>
        <v>6.8658184813582504E-2</v>
      </c>
      <c r="T221" s="1">
        <f>(Table2[[#This Row],[Close Price]]-Table2[[#This Row],[50D EMA]])/Table2[[#This Row],[50D EMA]]</f>
        <v>0.11643931499415212</v>
      </c>
      <c r="U221" s="1">
        <f>(Table2[[#This Row],[Close Price]]-Table2[[#This Row],[200D EMA]])/Table2[[#This Row],[200D EMA]]</f>
        <v>0.20737828400376079</v>
      </c>
      <c r="V221">
        <v>1.3628689801235301</v>
      </c>
      <c r="W221">
        <v>3584.45</v>
      </c>
      <c r="X221">
        <v>3718</v>
      </c>
      <c r="Y221">
        <v>3502.35</v>
      </c>
      <c r="Z221">
        <v>3739.05</v>
      </c>
      <c r="AA221">
        <v>3095.6</v>
      </c>
      <c r="AB221">
        <v>3739.05</v>
      </c>
      <c r="AC221" s="1">
        <f>(Table2[[#This Row],[Close Price]]/Table2[[#This Row],[Day Low]])-1</f>
        <v>2.4271506088800132E-2</v>
      </c>
      <c r="AD221" s="1">
        <f>(Table2[[#This Row],[Day High]]/Table2[[#This Row],[Close Price]])-1</f>
        <v>1.2678914325402912E-2</v>
      </c>
      <c r="AE221" s="1">
        <f>(Table2[[#This Row],[Close Price]]/Table2[[#This Row],[Current Week Low]])-1</f>
        <v>4.8281867888703367E-2</v>
      </c>
      <c r="AF221" s="1">
        <f>(Table2[[#This Row],[Current Week High]]/Table2[[#This Row],[Close Price]])-1</f>
        <v>1.8412343896825556E-2</v>
      </c>
      <c r="AG221" s="1">
        <f>(Table2[[#This Row],[Close Price]]/Table2[[#This Row],[Current Month Low]])-1</f>
        <v>0.18602209587802032</v>
      </c>
      <c r="AH221" s="1">
        <f>(Table2[[#This Row],[Current Month High]]/Table2[[#This Row],[Close Price]])-1</f>
        <v>1.8412343896825556E-2</v>
      </c>
      <c r="AI221">
        <v>7.2818641136335804</v>
      </c>
      <c r="AJ221">
        <v>62.306315068190301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0.1</v>
      </c>
      <c r="AM221" t="s">
        <v>2950</v>
      </c>
      <c r="AN221">
        <v>7.72</v>
      </c>
      <c r="AO221" t="s">
        <v>2950</v>
      </c>
      <c r="AP221">
        <v>0.103452818978661</v>
      </c>
      <c r="AQ221">
        <f>(Table2[[#This Row],[Sharpe Ratio]]-AVERAGE(Table2[Sharpe Ratio]))/_xlfn.STDEV.P(Table2[Sharpe Ratio])</f>
        <v>0.49121051950431766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1.6509777023825185</v>
      </c>
    </row>
    <row r="222" spans="1:44" x14ac:dyDescent="0.3">
      <c r="A222" t="s">
        <v>63</v>
      </c>
      <c r="B222" t="s">
        <v>64</v>
      </c>
      <c r="C222" t="s">
        <v>2915</v>
      </c>
      <c r="D222" t="s">
        <v>65</v>
      </c>
      <c r="E222">
        <v>356709.12998989999</v>
      </c>
      <c r="F222">
        <v>1505.2</v>
      </c>
      <c r="G222">
        <v>24.197648366677502</v>
      </c>
      <c r="H222">
        <f>(Table2[[#This Row],[1Y Return vs Nifty]]-AVERAGE(Table2[1Y Return vs Nifty]))/_xlfn.STDEV.P(Table2[1Y Return vs Nifty])</f>
        <v>-0.24923583164356602</v>
      </c>
      <c r="I222">
        <v>-2.6382331939808399</v>
      </c>
      <c r="J222">
        <f>(Table2[[#This Row],[1M Return vs Nifty]]-AVERAGE(Table2[1M Return vs Nifty]))/_xlfn.STDEV.P(Table2[1M Return vs Nifty])</f>
        <v>-0.58948307285768331</v>
      </c>
      <c r="K222">
        <v>9.5474005333120395</v>
      </c>
      <c r="L222">
        <f>(Table2[[#This Row],[6M Return vs Nifty]]-AVERAGE(Table2[6M Return vs Nifty]))/_xlfn.STDEV.P(Table2[6M Return vs Nifty])</f>
        <v>-9.0507827260531026E-2</v>
      </c>
      <c r="M222">
        <v>-2.5262428966703401</v>
      </c>
      <c r="N222">
        <f>(Table2[[#This Row],[1W Return vs Nifty]]-AVERAGE(Table2[1W Return vs Nifty]))/_xlfn.STDEV.P(Table2[1W Return vs Nifty])</f>
        <v>-0.48412847113100577</v>
      </c>
      <c r="O222">
        <v>1495.57</v>
      </c>
      <c r="P222">
        <v>1503.98119075463</v>
      </c>
      <c r="Q222">
        <v>1386.3098159972401</v>
      </c>
      <c r="R222">
        <v>31.9146318174888</v>
      </c>
      <c r="S222" s="1">
        <f>(Table2[[#This Row],[Close Price]]-Table2[[#This Row],[20D EMA]])/Table2[[#This Row],[20D EMA]]</f>
        <v>6.4390165622472432E-3</v>
      </c>
      <c r="T222" s="1">
        <f>(Table2[[#This Row],[Close Price]]-Table2[[#This Row],[50D EMA]])/Table2[[#This Row],[50D EMA]]</f>
        <v>8.1038862245244949E-4</v>
      </c>
      <c r="U222" s="1">
        <f>(Table2[[#This Row],[Close Price]]-Table2[[#This Row],[200D EMA]])/Table2[[#This Row],[200D EMA]]</f>
        <v>8.5760183352114883E-2</v>
      </c>
      <c r="V222">
        <v>0.78541406551984305</v>
      </c>
      <c r="W222">
        <v>1492.3</v>
      </c>
      <c r="X222">
        <v>1508</v>
      </c>
      <c r="Y222">
        <v>1475.05</v>
      </c>
      <c r="Z222">
        <v>1508</v>
      </c>
      <c r="AA222">
        <v>1377.2</v>
      </c>
      <c r="AB222">
        <v>1529.85</v>
      </c>
      <c r="AC222" s="1">
        <f>(Table2[[#This Row],[Close Price]]/Table2[[#This Row],[Day Low]])-1</f>
        <v>8.6443744555384505E-3</v>
      </c>
      <c r="AD222" s="1">
        <f>(Table2[[#This Row],[Day High]]/Table2[[#This Row],[Close Price]])-1</f>
        <v>1.8602179112410244E-3</v>
      </c>
      <c r="AE222" s="1">
        <f>(Table2[[#This Row],[Close Price]]/Table2[[#This Row],[Current Week Low]])-1</f>
        <v>2.0439985085251466E-2</v>
      </c>
      <c r="AF222" s="1">
        <f>(Table2[[#This Row],[Current Week High]]/Table2[[#This Row],[Close Price]])-1</f>
        <v>1.8602179112410244E-3</v>
      </c>
      <c r="AG222" s="1">
        <f>(Table2[[#This Row],[Close Price]]/Table2[[#This Row],[Current Month Low]])-1</f>
        <v>9.2942201568399607E-2</v>
      </c>
      <c r="AH222" s="1">
        <f>(Table2[[#This Row],[Current Month High]]/Table2[[#This Row],[Close Price]])-1</f>
        <v>1.63765612543183E-2</v>
      </c>
      <c r="AI222">
        <v>8.8792187084772696</v>
      </c>
      <c r="AJ222">
        <v>52.657200811358997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-0.09</v>
      </c>
      <c r="AM222" t="s">
        <v>2949</v>
      </c>
      <c r="AN222">
        <v>2.21</v>
      </c>
      <c r="AO222" t="s">
        <v>2950</v>
      </c>
      <c r="AP222">
        <v>0.103239942840261</v>
      </c>
      <c r="AQ222">
        <f>(Table2[[#This Row],[Sharpe Ratio]]-AVERAGE(Table2[Sharpe Ratio]))/_xlfn.STDEV.P(Table2[Sharpe Ratio])</f>
        <v>0.48886088811089706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23" spans="1:44" x14ac:dyDescent="0.3">
      <c r="A223" t="s">
        <v>1359</v>
      </c>
      <c r="B223" t="s">
        <v>1360</v>
      </c>
      <c r="C223" t="s">
        <v>2917</v>
      </c>
      <c r="D223" t="s">
        <v>349</v>
      </c>
      <c r="E223">
        <v>6918.7859558399996</v>
      </c>
      <c r="F223">
        <v>60.01</v>
      </c>
      <c r="G223">
        <v>-41.693237211683098</v>
      </c>
      <c r="H223">
        <f>(Table2[[#This Row],[1Y Return vs Nifty]]-AVERAGE(Table2[1Y Return vs Nifty]))/_xlfn.STDEV.P(Table2[1Y Return vs Nifty])</f>
        <v>-1.0341440851141601</v>
      </c>
      <c r="I223">
        <v>-16.7631610985954</v>
      </c>
      <c r="J223">
        <f>(Table2[[#This Row],[1M Return vs Nifty]]-AVERAGE(Table2[1M Return vs Nifty]))/_xlfn.STDEV.P(Table2[1M Return vs Nifty])</f>
        <v>-1.9692902423854954</v>
      </c>
      <c r="K223">
        <v>-37.012059488753998</v>
      </c>
      <c r="L223">
        <f>(Table2[[#This Row],[6M Return vs Nifty]]-AVERAGE(Table2[6M Return vs Nifty]))/_xlfn.STDEV.P(Table2[6M Return vs Nifty])</f>
        <v>-1.5171810803550116</v>
      </c>
      <c r="M223">
        <v>-9.1058239518945001</v>
      </c>
      <c r="N223">
        <f>(Table2[[#This Row],[1W Return vs Nifty]]-AVERAGE(Table2[1W Return vs Nifty]))/_xlfn.STDEV.P(Table2[1W Return vs Nifty])</f>
        <v>-1.7878499875906613</v>
      </c>
      <c r="O223">
        <v>64.52</v>
      </c>
      <c r="P223">
        <v>67.926191307145601</v>
      </c>
      <c r="Q223">
        <v>71.580333748962303</v>
      </c>
      <c r="R223">
        <v>47.154175152373902</v>
      </c>
      <c r="S223" s="1">
        <f>(Table2[[#This Row],[Close Price]]-Table2[[#This Row],[20D EMA]])/Table2[[#This Row],[20D EMA]]</f>
        <v>-6.9900805951642872E-2</v>
      </c>
      <c r="T223" s="1">
        <f>(Table2[[#This Row],[Close Price]]-Table2[[#This Row],[50D EMA]])/Table2[[#This Row],[50D EMA]]</f>
        <v>-0.11654107428680234</v>
      </c>
      <c r="U223" s="1">
        <f>(Table2[[#This Row],[Close Price]]-Table2[[#This Row],[200D EMA]])/Table2[[#This Row],[200D EMA]]</f>
        <v>-0.16164123779501155</v>
      </c>
      <c r="V223">
        <v>1.8287252293623599</v>
      </c>
      <c r="W223">
        <v>59.88</v>
      </c>
      <c r="X223">
        <v>62.05</v>
      </c>
      <c r="Y223">
        <v>59.88</v>
      </c>
      <c r="Z223">
        <v>62.32</v>
      </c>
      <c r="AA223">
        <v>59.88</v>
      </c>
      <c r="AB223">
        <v>70.150000000000006</v>
      </c>
      <c r="AC223" s="1">
        <f>(Table2[[#This Row],[Close Price]]/Table2[[#This Row],[Day Low]])-1</f>
        <v>2.1710086840347476E-3</v>
      </c>
      <c r="AD223" s="1">
        <f>(Table2[[#This Row],[Day High]]/Table2[[#This Row],[Close Price]])-1</f>
        <v>3.3994334277620331E-2</v>
      </c>
      <c r="AE223" s="1">
        <f>(Table2[[#This Row],[Close Price]]/Table2[[#This Row],[Current Week Low]])-1</f>
        <v>2.1710086840347476E-3</v>
      </c>
      <c r="AF223" s="1">
        <f>(Table2[[#This Row],[Current Week High]]/Table2[[#This Row],[Close Price]])-1</f>
        <v>3.8493584402599534E-2</v>
      </c>
      <c r="AG223" s="1">
        <f>(Table2[[#This Row],[Close Price]]/Table2[[#This Row],[Current Month Low]])-1</f>
        <v>2.1710086840347476E-3</v>
      </c>
      <c r="AH223" s="1">
        <f>(Table2[[#This Row],[Current Month High]]/Table2[[#This Row],[Close Price]])-1</f>
        <v>0.16897183802699556</v>
      </c>
      <c r="AI223">
        <v>63.306115647392097</v>
      </c>
      <c r="AJ223">
        <v>0.21710086840347401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-0.25</v>
      </c>
      <c r="AM223" t="s">
        <v>2949</v>
      </c>
      <c r="AN223">
        <v>-9.08</v>
      </c>
      <c r="AO223" t="s">
        <v>2949</v>
      </c>
      <c r="AP223">
        <v>0.102995776006467</v>
      </c>
      <c r="AQ223">
        <f>(Table2[[#This Row],[Sharpe Ratio]]-AVERAGE(Table2[Sharpe Ratio]))/_xlfn.STDEV.P(Table2[Sharpe Ratio])</f>
        <v>0.48616588404784672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24" spans="1:44" x14ac:dyDescent="0.3">
      <c r="A224" t="s">
        <v>439</v>
      </c>
      <c r="B224" t="s">
        <v>440</v>
      </c>
      <c r="C224" t="s">
        <v>2916</v>
      </c>
      <c r="D224" t="s">
        <v>383</v>
      </c>
      <c r="E224">
        <v>47019.599255699999</v>
      </c>
      <c r="F224">
        <v>1624.95</v>
      </c>
      <c r="G224">
        <v>-3.0396164126945799</v>
      </c>
      <c r="H224">
        <f>(Table2[[#This Row],[1Y Return vs Nifty]]-AVERAGE(Table2[1Y Return vs Nifty]))/_xlfn.STDEV.P(Table2[1Y Return vs Nifty])</f>
        <v>-0.57369275371465323</v>
      </c>
      <c r="I224">
        <v>-7.93976018215072</v>
      </c>
      <c r="J224">
        <f>(Table2[[#This Row],[1M Return vs Nifty]]-AVERAGE(Table2[1M Return vs Nifty]))/_xlfn.STDEV.P(Table2[1M Return vs Nifty])</f>
        <v>-1.1073678363850199</v>
      </c>
      <c r="K224">
        <v>-8.7863096754307399</v>
      </c>
      <c r="L224">
        <f>(Table2[[#This Row],[6M Return vs Nifty]]-AVERAGE(Table2[6M Return vs Nifty]))/_xlfn.STDEV.P(Table2[6M Return vs Nifty])</f>
        <v>-0.65228869783768706</v>
      </c>
      <c r="M224">
        <v>2.81353515766097</v>
      </c>
      <c r="N224">
        <f>(Table2[[#This Row],[1W Return vs Nifty]]-AVERAGE(Table2[1W Return vs Nifty]))/_xlfn.STDEV.P(Table2[1W Return vs Nifty])</f>
        <v>0.57393031469751377</v>
      </c>
      <c r="O224">
        <v>1592.7</v>
      </c>
      <c r="P224">
        <v>1581.0891433935701</v>
      </c>
      <c r="Q224">
        <v>1528.11707152895</v>
      </c>
      <c r="R224">
        <v>67.581921081443696</v>
      </c>
      <c r="S224" s="1">
        <f>(Table2[[#This Row],[Close Price]]-Table2[[#This Row],[20D EMA]])/Table2[[#This Row],[20D EMA]]</f>
        <v>2.024863439442456E-2</v>
      </c>
      <c r="T224" s="1">
        <f>(Table2[[#This Row],[Close Price]]-Table2[[#This Row],[50D EMA]])/Table2[[#This Row],[50D EMA]]</f>
        <v>2.774091314819176E-2</v>
      </c>
      <c r="U224" s="1">
        <f>(Table2[[#This Row],[Close Price]]-Table2[[#This Row],[200D EMA]])/Table2[[#This Row],[200D EMA]]</f>
        <v>6.3367480329346998E-2</v>
      </c>
      <c r="V224">
        <v>1.0751852376709801</v>
      </c>
      <c r="W224">
        <v>1605</v>
      </c>
      <c r="X224">
        <v>1647.2</v>
      </c>
      <c r="Y224">
        <v>1596</v>
      </c>
      <c r="Z224">
        <v>1647.2</v>
      </c>
      <c r="AA224">
        <v>1403.25</v>
      </c>
      <c r="AB224">
        <v>1679</v>
      </c>
      <c r="AC224" s="1">
        <f>(Table2[[#This Row],[Close Price]]/Table2[[#This Row],[Day Low]])-1</f>
        <v>1.2429906542056113E-2</v>
      </c>
      <c r="AD224" s="1">
        <f>(Table2[[#This Row],[Day High]]/Table2[[#This Row],[Close Price]])-1</f>
        <v>1.3692729007046323E-2</v>
      </c>
      <c r="AE224" s="1">
        <f>(Table2[[#This Row],[Close Price]]/Table2[[#This Row],[Current Week Low]])-1</f>
        <v>1.8139097744360955E-2</v>
      </c>
      <c r="AF224" s="1">
        <f>(Table2[[#This Row],[Current Week High]]/Table2[[#This Row],[Close Price]])-1</f>
        <v>1.3692729007046323E-2</v>
      </c>
      <c r="AG224" s="1">
        <f>(Table2[[#This Row],[Close Price]]/Table2[[#This Row],[Current Month Low]])-1</f>
        <v>0.15799037947621586</v>
      </c>
      <c r="AH224" s="1">
        <f>(Table2[[#This Row],[Current Month High]]/Table2[[#This Row],[Close Price]])-1</f>
        <v>3.3262561924982226E-2</v>
      </c>
      <c r="AI224">
        <v>10.7726391581279</v>
      </c>
      <c r="AJ224">
        <v>25.188751926039998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-0.1</v>
      </c>
      <c r="AM224" t="s">
        <v>2949</v>
      </c>
      <c r="AN224">
        <v>3.36</v>
      </c>
      <c r="AO224" t="s">
        <v>2950</v>
      </c>
      <c r="AP224">
        <v>0.10290590524719299</v>
      </c>
      <c r="AQ224">
        <f>(Table2[[#This Row],[Sharpe Ratio]]-AVERAGE(Table2[Sharpe Ratio]))/_xlfn.STDEV.P(Table2[Sharpe Ratio])</f>
        <v>0.48517393089176314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-1.2742450423480833</v>
      </c>
    </row>
    <row r="225" spans="1:44" x14ac:dyDescent="0.3">
      <c r="A225" t="s">
        <v>319</v>
      </c>
      <c r="B225" t="s">
        <v>320</v>
      </c>
      <c r="C225" t="s">
        <v>2912</v>
      </c>
      <c r="D225" t="s">
        <v>129</v>
      </c>
      <c r="E225">
        <v>73260.371245200004</v>
      </c>
      <c r="F225">
        <v>1719.45</v>
      </c>
      <c r="G225">
        <v>83.811493266865199</v>
      </c>
      <c r="H225">
        <f>(Table2[[#This Row],[1Y Return vs Nifty]]-AVERAGE(Table2[1Y Return vs Nifty]))/_xlfn.STDEV.P(Table2[1Y Return vs Nifty])</f>
        <v>0.46089878671160306</v>
      </c>
      <c r="I225">
        <v>7.8914726531829702</v>
      </c>
      <c r="J225">
        <f>(Table2[[#This Row],[1M Return vs Nifty]]-AVERAGE(Table2[1M Return vs Nifty]))/_xlfn.STDEV.P(Table2[1M Return vs Nifty])</f>
        <v>0.43912137164280796</v>
      </c>
      <c r="K225">
        <v>29.0302709156676</v>
      </c>
      <c r="L225">
        <f>(Table2[[#This Row],[6M Return vs Nifty]]-AVERAGE(Table2[6M Return vs Nifty]))/_xlfn.STDEV.P(Table2[6M Return vs Nifty])</f>
        <v>0.50648556688192758</v>
      </c>
      <c r="M225">
        <v>0.67888179205288701</v>
      </c>
      <c r="N225">
        <f>(Table2[[#This Row],[1W Return vs Nifty]]-AVERAGE(Table2[1W Return vs Nifty]))/_xlfn.STDEV.P(Table2[1W Return vs Nifty])</f>
        <v>0.15095604026151571</v>
      </c>
      <c r="O225">
        <v>1636.03</v>
      </c>
      <c r="P225">
        <v>1496.9369419658999</v>
      </c>
      <c r="Q225">
        <v>1242.8538743540901</v>
      </c>
      <c r="R225">
        <v>84.746384448349801</v>
      </c>
      <c r="S225" s="1">
        <f>(Table2[[#This Row],[Close Price]]-Table2[[#This Row],[20D EMA]])/Table2[[#This Row],[20D EMA]]</f>
        <v>5.0989285037560478E-2</v>
      </c>
      <c r="T225" s="1">
        <f>(Table2[[#This Row],[Close Price]]-Table2[[#This Row],[50D EMA]])/Table2[[#This Row],[50D EMA]]</f>
        <v>0.14864557871213854</v>
      </c>
      <c r="U225" s="1">
        <f>(Table2[[#This Row],[Close Price]]-Table2[[#This Row],[200D EMA]])/Table2[[#This Row],[200D EMA]]</f>
        <v>0.38346915553012739</v>
      </c>
      <c r="V225">
        <v>1.0147208164869801</v>
      </c>
      <c r="W225">
        <v>1715.4</v>
      </c>
      <c r="X225">
        <v>1764.75</v>
      </c>
      <c r="Y225">
        <v>1715.4</v>
      </c>
      <c r="Z225">
        <v>1776.3</v>
      </c>
      <c r="AA225">
        <v>1406.25</v>
      </c>
      <c r="AB225">
        <v>1804.5</v>
      </c>
      <c r="AC225" s="1">
        <f>(Table2[[#This Row],[Close Price]]/Table2[[#This Row],[Day Low]])-1</f>
        <v>2.3609653725078505E-3</v>
      </c>
      <c r="AD225" s="1">
        <f>(Table2[[#This Row],[Day High]]/Table2[[#This Row],[Close Price]])-1</f>
        <v>2.6345633778243061E-2</v>
      </c>
      <c r="AE225" s="1">
        <f>(Table2[[#This Row],[Close Price]]/Table2[[#This Row],[Current Week Low]])-1</f>
        <v>2.3609653725078505E-3</v>
      </c>
      <c r="AF225" s="1">
        <f>(Table2[[#This Row],[Current Week High]]/Table2[[#This Row],[Close Price]])-1</f>
        <v>3.3062898019715625E-2</v>
      </c>
      <c r="AG225" s="1">
        <f>(Table2[[#This Row],[Close Price]]/Table2[[#This Row],[Current Month Low]])-1</f>
        <v>0.22272000000000003</v>
      </c>
      <c r="AH225" s="1">
        <f>(Table2[[#This Row],[Current Month High]]/Table2[[#This Row],[Close Price]])-1</f>
        <v>4.9463491232661472E-2</v>
      </c>
      <c r="AI225">
        <v>4.9463491232661401</v>
      </c>
      <c r="AJ225">
        <v>114.98499624906199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0.28999999999999998</v>
      </c>
      <c r="AM225" t="s">
        <v>2950</v>
      </c>
      <c r="AN225">
        <v>10.43</v>
      </c>
      <c r="AO225" t="s">
        <v>2950</v>
      </c>
      <c r="AP225">
        <v>0.10246861432422701</v>
      </c>
      <c r="AQ225">
        <f>(Table2[[#This Row],[Sharpe Ratio]]-AVERAGE(Table2[Sharpe Ratio]))/_xlfn.STDEV.P(Table2[Sharpe Ratio])</f>
        <v>0.48034730970076761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2.0378090751986222</v>
      </c>
    </row>
    <row r="226" spans="1:44" x14ac:dyDescent="0.3">
      <c r="A226" t="s">
        <v>707</v>
      </c>
      <c r="B226" t="s">
        <v>708</v>
      </c>
      <c r="C226" t="s">
        <v>2916</v>
      </c>
      <c r="D226" t="s">
        <v>238</v>
      </c>
      <c r="E226">
        <v>20481.46630968</v>
      </c>
      <c r="F226">
        <v>743.3</v>
      </c>
      <c r="G226">
        <v>8.0959866984502593</v>
      </c>
      <c r="H226">
        <f>(Table2[[#This Row],[1Y Return vs Nifty]]-AVERAGE(Table2[1Y Return vs Nifty]))/_xlfn.STDEV.P(Table2[1Y Return vs Nifty])</f>
        <v>-0.44104274131019289</v>
      </c>
      <c r="I226">
        <v>14.7643734004597</v>
      </c>
      <c r="J226">
        <f>(Table2[[#This Row],[1M Return vs Nifty]]-AVERAGE(Table2[1M Return vs Nifty]))/_xlfn.STDEV.P(Table2[1M Return vs Nifty])</f>
        <v>1.1105072923771246</v>
      </c>
      <c r="K226">
        <v>27.2943313188193</v>
      </c>
      <c r="L226">
        <f>(Table2[[#This Row],[6M Return vs Nifty]]-AVERAGE(Table2[6M Return vs Nifty]))/_xlfn.STDEV.P(Table2[6M Return vs Nifty])</f>
        <v>0.45329296991801654</v>
      </c>
      <c r="M226">
        <v>9.3493082434991308</v>
      </c>
      <c r="N226">
        <f>(Table2[[#This Row],[1W Return vs Nifty]]-AVERAGE(Table2[1W Return vs Nifty]))/_xlfn.STDEV.P(Table2[1W Return vs Nifty])</f>
        <v>1.8689714316299706</v>
      </c>
      <c r="O226">
        <v>674.32</v>
      </c>
      <c r="P226">
        <v>647.74750820744305</v>
      </c>
      <c r="Q226">
        <v>591.69857901330499</v>
      </c>
      <c r="R226">
        <v>57.928443948082602</v>
      </c>
      <c r="S226" s="1">
        <f>(Table2[[#This Row],[Close Price]]-Table2[[#This Row],[20D EMA]])/Table2[[#This Row],[20D EMA]]</f>
        <v>0.10229564598410236</v>
      </c>
      <c r="T226" s="1">
        <f>(Table2[[#This Row],[Close Price]]-Table2[[#This Row],[50D EMA]])/Table2[[#This Row],[50D EMA]]</f>
        <v>0.14751502797283775</v>
      </c>
      <c r="U226" s="1">
        <f>(Table2[[#This Row],[Close Price]]-Table2[[#This Row],[200D EMA]])/Table2[[#This Row],[200D EMA]]</f>
        <v>0.25621393453318742</v>
      </c>
      <c r="V226">
        <v>1.80934263615054</v>
      </c>
      <c r="W226">
        <v>737.9</v>
      </c>
      <c r="X226">
        <v>767.8</v>
      </c>
      <c r="Y226">
        <v>735.8</v>
      </c>
      <c r="Z226">
        <v>798.95</v>
      </c>
      <c r="AA226">
        <v>540.15</v>
      </c>
      <c r="AB226">
        <v>798.95</v>
      </c>
      <c r="AC226" s="1">
        <f>(Table2[[#This Row],[Close Price]]/Table2[[#This Row],[Day Low]])-1</f>
        <v>7.3180647784252262E-3</v>
      </c>
      <c r="AD226" s="1">
        <f>(Table2[[#This Row],[Day High]]/Table2[[#This Row],[Close Price]])-1</f>
        <v>3.2961119332705513E-2</v>
      </c>
      <c r="AE226" s="1">
        <f>(Table2[[#This Row],[Close Price]]/Table2[[#This Row],[Current Week Low]])-1</f>
        <v>1.0192987224789452E-2</v>
      </c>
      <c r="AF226" s="1">
        <f>(Table2[[#This Row],[Current Week High]]/Table2[[#This Row],[Close Price]])-1</f>
        <v>7.48688281985741E-2</v>
      </c>
      <c r="AG226" s="1">
        <f>(Table2[[#This Row],[Close Price]]/Table2[[#This Row],[Current Month Low]])-1</f>
        <v>0.37609923169489945</v>
      </c>
      <c r="AH226" s="1">
        <f>(Table2[[#This Row],[Current Month High]]/Table2[[#This Row],[Close Price]])-1</f>
        <v>7.48688281985741E-2</v>
      </c>
      <c r="AI226">
        <v>7.48688281985741</v>
      </c>
      <c r="AJ226">
        <v>60.539956803455702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0.2</v>
      </c>
      <c r="AM226" t="s">
        <v>2950</v>
      </c>
      <c r="AN226">
        <v>21.87</v>
      </c>
      <c r="AO226" t="s">
        <v>2950</v>
      </c>
      <c r="AP226">
        <v>0.102301217063091</v>
      </c>
      <c r="AQ226">
        <f>(Table2[[#This Row],[Sharpe Ratio]]-AVERAGE(Table2[Sharpe Ratio]))/_xlfn.STDEV.P(Table2[Sharpe Ratio])</f>
        <v>0.47849965376857145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3.4702286063834906</v>
      </c>
    </row>
    <row r="227" spans="1:44" x14ac:dyDescent="0.3">
      <c r="A227" t="s">
        <v>871</v>
      </c>
      <c r="B227" t="s">
        <v>872</v>
      </c>
      <c r="C227" t="s">
        <v>2910</v>
      </c>
      <c r="D227" t="s">
        <v>40</v>
      </c>
      <c r="E227">
        <v>15312.6004548</v>
      </c>
      <c r="F227">
        <v>419.05</v>
      </c>
      <c r="G227">
        <v>67.008152435848899</v>
      </c>
      <c r="H227">
        <f>(Table2[[#This Row],[1Y Return vs Nifty]]-AVERAGE(Table2[1Y Return vs Nifty]))/_xlfn.STDEV.P(Table2[1Y Return vs Nifty])</f>
        <v>0.26073330421161389</v>
      </c>
      <c r="I227">
        <v>-1.7785218062638499</v>
      </c>
      <c r="J227">
        <f>(Table2[[#This Row],[1M Return vs Nifty]]-AVERAGE(Table2[1M Return vs Nifty]))/_xlfn.STDEV.P(Table2[1M Return vs Nifty])</f>
        <v>-0.50550133896797833</v>
      </c>
      <c r="K227">
        <v>-23.451719346443198</v>
      </c>
      <c r="L227">
        <f>(Table2[[#This Row],[6M Return vs Nifty]]-AVERAGE(Table2[6M Return vs Nifty]))/_xlfn.STDEV.P(Table2[6M Return vs Nifty])</f>
        <v>-1.1016656389231427</v>
      </c>
      <c r="M227">
        <v>-6.3969069147331901</v>
      </c>
      <c r="N227">
        <f>(Table2[[#This Row],[1W Return vs Nifty]]-AVERAGE(Table2[1W Return vs Nifty]))/_xlfn.STDEV.P(Table2[1W Return vs Nifty])</f>
        <v>-1.2510873277785739</v>
      </c>
      <c r="O227">
        <v>435.36</v>
      </c>
      <c r="P227">
        <v>435.948864573305</v>
      </c>
      <c r="Q227">
        <v>412.10651733006</v>
      </c>
      <c r="R227">
        <v>30.927463119846699</v>
      </c>
      <c r="S227" s="1">
        <f>(Table2[[#This Row],[Close Price]]-Table2[[#This Row],[20D EMA]])/Table2[[#This Row],[20D EMA]]</f>
        <v>-3.7463248805586186E-2</v>
      </c>
      <c r="T227" s="1">
        <f>(Table2[[#This Row],[Close Price]]-Table2[[#This Row],[50D EMA]])/Table2[[#This Row],[50D EMA]]</f>
        <v>-3.876340999269523E-2</v>
      </c>
      <c r="U227" s="1">
        <f>(Table2[[#This Row],[Close Price]]-Table2[[#This Row],[200D EMA]])/Table2[[#This Row],[200D EMA]]</f>
        <v>1.6848757245881918E-2</v>
      </c>
      <c r="V227">
        <v>0.53704215985278003</v>
      </c>
      <c r="W227">
        <v>415.6</v>
      </c>
      <c r="X227">
        <v>432.8</v>
      </c>
      <c r="Y227">
        <v>415.6</v>
      </c>
      <c r="Z227">
        <v>446.95</v>
      </c>
      <c r="AA227">
        <v>366.8</v>
      </c>
      <c r="AB227">
        <v>464.15</v>
      </c>
      <c r="AC227" s="1">
        <f>(Table2[[#This Row],[Close Price]]/Table2[[#This Row],[Day Low]])-1</f>
        <v>8.3012512030797847E-3</v>
      </c>
      <c r="AD227" s="1">
        <f>(Table2[[#This Row],[Day High]]/Table2[[#This Row],[Close Price]])-1</f>
        <v>3.2812313566400242E-2</v>
      </c>
      <c r="AE227" s="1">
        <f>(Table2[[#This Row],[Close Price]]/Table2[[#This Row],[Current Week Low]])-1</f>
        <v>8.3012512030797847E-3</v>
      </c>
      <c r="AF227" s="1">
        <f>(Table2[[#This Row],[Current Week High]]/Table2[[#This Row],[Close Price]])-1</f>
        <v>6.657916716382295E-2</v>
      </c>
      <c r="AG227" s="1">
        <f>(Table2[[#This Row],[Close Price]]/Table2[[#This Row],[Current Month Low]])-1</f>
        <v>0.14244820065430752</v>
      </c>
      <c r="AH227" s="1">
        <f>(Table2[[#This Row],[Current Month High]]/Table2[[#This Row],[Close Price]])-1</f>
        <v>0.10762438849779254</v>
      </c>
      <c r="AI227">
        <v>32.2037942966233</v>
      </c>
      <c r="AJ227">
        <v>98.837485172004705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-0.09</v>
      </c>
      <c r="AM227" t="s">
        <v>2949</v>
      </c>
      <c r="AN227">
        <v>-6.52</v>
      </c>
      <c r="AO227" t="s">
        <v>2949</v>
      </c>
      <c r="AP227">
        <v>0.101985106426806</v>
      </c>
      <c r="AQ227">
        <f>(Table2[[#This Row],[Sharpe Ratio]]-AVERAGE(Table2[Sharpe Ratio]))/_xlfn.STDEV.P(Table2[Sharpe Ratio])</f>
        <v>0.47501056626260701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28" spans="1:44" x14ac:dyDescent="0.3">
      <c r="A228" t="s">
        <v>1065</v>
      </c>
      <c r="B228" t="s">
        <v>1066</v>
      </c>
      <c r="C228" t="s">
        <v>2914</v>
      </c>
      <c r="D228" t="s">
        <v>60</v>
      </c>
      <c r="E228">
        <v>10685.14276956</v>
      </c>
      <c r="F228">
        <v>29.55</v>
      </c>
      <c r="G228">
        <v>82.488132331978903</v>
      </c>
      <c r="H228">
        <f>(Table2[[#This Row],[1Y Return vs Nifty]]-AVERAGE(Table2[1Y Return vs Nifty]))/_xlfn.STDEV.P(Table2[1Y Return vs Nifty])</f>
        <v>0.44513458941791939</v>
      </c>
      <c r="I228">
        <v>11.5647993570245</v>
      </c>
      <c r="J228">
        <f>(Table2[[#This Row],[1M Return vs Nifty]]-AVERAGE(Table2[1M Return vs Nifty]))/_xlfn.STDEV.P(Table2[1M Return vs Nifty])</f>
        <v>0.79795382418386873</v>
      </c>
      <c r="K228">
        <v>19.642298293433999</v>
      </c>
      <c r="L228">
        <f>(Table2[[#This Row],[6M Return vs Nifty]]-AVERAGE(Table2[6M Return vs Nifty]))/_xlfn.STDEV.P(Table2[6M Return vs Nifty])</f>
        <v>0.21881965678382323</v>
      </c>
      <c r="M228">
        <v>-8.6005869556225392</v>
      </c>
      <c r="N228">
        <f>(Table2[[#This Row],[1W Return vs Nifty]]-AVERAGE(Table2[1W Return vs Nifty]))/_xlfn.STDEV.P(Table2[1W Return vs Nifty])</f>
        <v>-1.6877390021916432</v>
      </c>
      <c r="O228">
        <v>28.52</v>
      </c>
      <c r="P228">
        <v>27.390595841669501</v>
      </c>
      <c r="Q228">
        <v>24.2883987228286</v>
      </c>
      <c r="R228">
        <v>59.953572220308402</v>
      </c>
      <c r="S228" s="1">
        <f>(Table2[[#This Row],[Close Price]]-Table2[[#This Row],[20D EMA]])/Table2[[#This Row],[20D EMA]]</f>
        <v>3.6115007012622762E-2</v>
      </c>
      <c r="T228" s="1">
        <f>(Table2[[#This Row],[Close Price]]-Table2[[#This Row],[50D EMA]])/Table2[[#This Row],[50D EMA]]</f>
        <v>7.8837429123954389E-2</v>
      </c>
      <c r="U228" s="1">
        <f>(Table2[[#This Row],[Close Price]]-Table2[[#This Row],[200D EMA]])/Table2[[#This Row],[200D EMA]]</f>
        <v>0.21663022487464506</v>
      </c>
      <c r="V228">
        <v>2.5065485787924602</v>
      </c>
      <c r="W228">
        <v>29.5</v>
      </c>
      <c r="X228">
        <v>30.29</v>
      </c>
      <c r="Y228">
        <v>29.4</v>
      </c>
      <c r="Z228">
        <v>30.41</v>
      </c>
      <c r="AA228">
        <v>23.3</v>
      </c>
      <c r="AB228">
        <v>33.11</v>
      </c>
      <c r="AC228" s="1">
        <f>(Table2[[#This Row],[Close Price]]/Table2[[#This Row],[Day Low]])-1</f>
        <v>1.6949152542373724E-3</v>
      </c>
      <c r="AD228" s="1">
        <f>(Table2[[#This Row],[Day High]]/Table2[[#This Row],[Close Price]])-1</f>
        <v>2.504230118443318E-2</v>
      </c>
      <c r="AE228" s="1">
        <f>(Table2[[#This Row],[Close Price]]/Table2[[#This Row],[Current Week Low]])-1</f>
        <v>5.1020408163267028E-3</v>
      </c>
      <c r="AF228" s="1">
        <f>(Table2[[#This Row],[Current Week High]]/Table2[[#This Row],[Close Price]])-1</f>
        <v>2.9103214890016993E-2</v>
      </c>
      <c r="AG228" s="1">
        <f>(Table2[[#This Row],[Close Price]]/Table2[[#This Row],[Current Month Low]])-1</f>
        <v>0.26824034334763946</v>
      </c>
      <c r="AH228" s="1">
        <f>(Table2[[#This Row],[Current Month High]]/Table2[[#This Row],[Close Price]])-1</f>
        <v>0.12047377326565134</v>
      </c>
      <c r="AI228">
        <v>16.582064297800301</v>
      </c>
      <c r="AJ228">
        <v>114.13043478260801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-0.08</v>
      </c>
      <c r="AM228" t="s">
        <v>2949</v>
      </c>
      <c r="AN228">
        <v>20.37</v>
      </c>
      <c r="AO228" t="s">
        <v>2950</v>
      </c>
      <c r="AP228">
        <v>0.10175996422792701</v>
      </c>
      <c r="AQ228">
        <f>(Table2[[#This Row],[Sharpe Ratio]]-AVERAGE(Table2[Sharpe Ratio]))/_xlfn.STDEV.P(Table2[Sharpe Ratio])</f>
        <v>0.47252554759191029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0.24669461578587826</v>
      </c>
    </row>
    <row r="229" spans="1:44" x14ac:dyDescent="0.3">
      <c r="A229" t="s">
        <v>120</v>
      </c>
      <c r="B229" t="s">
        <v>121</v>
      </c>
      <c r="C229" t="s">
        <v>2906</v>
      </c>
      <c r="D229" t="s">
        <v>18</v>
      </c>
      <c r="E229">
        <v>238366.50390503899</v>
      </c>
      <c r="F229">
        <v>164.37</v>
      </c>
      <c r="G229">
        <v>56.464753024091998</v>
      </c>
      <c r="H229">
        <f>(Table2[[#This Row],[1Y Return vs Nifty]]-AVERAGE(Table2[1Y Return vs Nifty]))/_xlfn.STDEV.P(Table2[1Y Return vs Nifty])</f>
        <v>0.13513776629638496</v>
      </c>
      <c r="I229">
        <v>-5.3034713630436396</v>
      </c>
      <c r="J229">
        <f>(Table2[[#This Row],[1M Return vs Nifty]]-AVERAGE(Table2[1M Return vs Nifty]))/_xlfn.STDEV.P(Table2[1M Return vs Nifty])</f>
        <v>-0.84983942717016092</v>
      </c>
      <c r="K229">
        <v>17.254006247669199</v>
      </c>
      <c r="L229">
        <f>(Table2[[#This Row],[6M Return vs Nifty]]-AVERAGE(Table2[6M Return vs Nifty]))/_xlfn.STDEV.P(Table2[6M Return vs Nifty])</f>
        <v>0.14563770019205641</v>
      </c>
      <c r="M229">
        <v>-3.2483975078152501</v>
      </c>
      <c r="N229">
        <f>(Table2[[#This Row],[1W Return vs Nifty]]-AVERAGE(Table2[1W Return vs Nifty]))/_xlfn.STDEV.P(Table2[1W Return vs Nifty])</f>
        <v>-0.6272209411314531</v>
      </c>
      <c r="O229">
        <v>166.39</v>
      </c>
      <c r="P229">
        <v>165.89295272022301</v>
      </c>
      <c r="Q229">
        <v>144.47498591006601</v>
      </c>
      <c r="R229">
        <v>64.697058666165205</v>
      </c>
      <c r="S229" s="1">
        <f>(Table2[[#This Row],[Close Price]]-Table2[[#This Row],[20D EMA]])/Table2[[#This Row],[20D EMA]]</f>
        <v>-1.2140152653404544E-2</v>
      </c>
      <c r="T229" s="1">
        <f>(Table2[[#This Row],[Close Price]]-Table2[[#This Row],[50D EMA]])/Table2[[#This Row],[50D EMA]]</f>
        <v>-9.1803340361989293E-3</v>
      </c>
      <c r="U229" s="1">
        <f>(Table2[[#This Row],[Close Price]]-Table2[[#This Row],[200D EMA]])/Table2[[#This Row],[200D EMA]]</f>
        <v>0.13770559633290713</v>
      </c>
      <c r="V229">
        <v>0.77131671071863395</v>
      </c>
      <c r="W229">
        <v>164.05</v>
      </c>
      <c r="X229">
        <v>167.14</v>
      </c>
      <c r="Y229">
        <v>164.05</v>
      </c>
      <c r="Z229">
        <v>167.69</v>
      </c>
      <c r="AA229">
        <v>147.80000000000001</v>
      </c>
      <c r="AB229">
        <v>177</v>
      </c>
      <c r="AC229" s="1">
        <f>(Table2[[#This Row],[Close Price]]/Table2[[#This Row],[Day Low]])-1</f>
        <v>1.9506248095093603E-3</v>
      </c>
      <c r="AD229" s="1">
        <f>(Table2[[#This Row],[Day High]]/Table2[[#This Row],[Close Price]])-1</f>
        <v>1.6852223641783626E-2</v>
      </c>
      <c r="AE229" s="1">
        <f>(Table2[[#This Row],[Close Price]]/Table2[[#This Row],[Current Week Low]])-1</f>
        <v>1.9506248095093603E-3</v>
      </c>
      <c r="AF229" s="1">
        <f>(Table2[[#This Row],[Current Week High]]/Table2[[#This Row],[Close Price]])-1</f>
        <v>2.0198333029141535E-2</v>
      </c>
      <c r="AG229" s="1">
        <f>(Table2[[#This Row],[Close Price]]/Table2[[#This Row],[Current Month Low]])-1</f>
        <v>0.11211096075778082</v>
      </c>
      <c r="AH229" s="1">
        <f>(Table2[[#This Row],[Current Month High]]/Table2[[#This Row],[Close Price]])-1</f>
        <v>7.6838839204234288E-2</v>
      </c>
      <c r="AI229">
        <v>19.7298777149114</v>
      </c>
      <c r="AJ229">
        <v>92.245614035087698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-7.0000000000000007E-2</v>
      </c>
      <c r="AM229" t="s">
        <v>2949</v>
      </c>
      <c r="AN229">
        <v>0.47</v>
      </c>
      <c r="AO229" t="s">
        <v>2950</v>
      </c>
      <c r="AP229">
        <v>0.101626746793334</v>
      </c>
      <c r="AQ229">
        <f>(Table2[[#This Row],[Sharpe Ratio]]-AVERAGE(Table2[Sharpe Ratio]))/_xlfn.STDEV.P(Table2[Sharpe Ratio])</f>
        <v>0.47105515326390668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-0.72522974854926603</v>
      </c>
    </row>
    <row r="230" spans="1:44" x14ac:dyDescent="0.3">
      <c r="A230" t="s">
        <v>519</v>
      </c>
      <c r="B230" t="s">
        <v>520</v>
      </c>
      <c r="C230" t="s">
        <v>2913</v>
      </c>
      <c r="D230" t="s">
        <v>168</v>
      </c>
      <c r="E230">
        <v>35474.542965904999</v>
      </c>
      <c r="F230">
        <v>188.47</v>
      </c>
      <c r="G230">
        <v>101.362149095357</v>
      </c>
      <c r="H230">
        <f>(Table2[[#This Row],[1Y Return vs Nifty]]-AVERAGE(Table2[1Y Return vs Nifty]))/_xlfn.STDEV.P(Table2[1Y Return vs Nifty])</f>
        <v>0.66996646720623443</v>
      </c>
      <c r="I230">
        <v>-5.7279956760681099</v>
      </c>
      <c r="J230">
        <f>(Table2[[#This Row],[1M Return vs Nifty]]-AVERAGE(Table2[1M Return vs Nifty]))/_xlfn.STDEV.P(Table2[1M Return vs Nifty])</f>
        <v>-0.89130949304983642</v>
      </c>
      <c r="K230">
        <v>52.279769475791703</v>
      </c>
      <c r="L230">
        <f>(Table2[[#This Row],[6M Return vs Nifty]]-AVERAGE(Table2[6M Return vs Nifty]))/_xlfn.STDEV.P(Table2[6M Return vs Nifty])</f>
        <v>1.2188958424278129</v>
      </c>
      <c r="M230">
        <v>-1.80234999593497</v>
      </c>
      <c r="N230">
        <f>(Table2[[#This Row],[1W Return vs Nifty]]-AVERAGE(Table2[1W Return vs Nifty]))/_xlfn.STDEV.P(Table2[1W Return vs Nifty])</f>
        <v>-0.34069156498456382</v>
      </c>
      <c r="O230">
        <v>187.58</v>
      </c>
      <c r="P230">
        <v>182.64691627703101</v>
      </c>
      <c r="Q230">
        <v>147.817651260736</v>
      </c>
      <c r="R230">
        <v>56.682804523535602</v>
      </c>
      <c r="S230" s="1">
        <f>(Table2[[#This Row],[Close Price]]-Table2[[#This Row],[20D EMA]])/Table2[[#This Row],[20D EMA]]</f>
        <v>4.7446422859579182E-3</v>
      </c>
      <c r="T230" s="1">
        <f>(Table2[[#This Row],[Close Price]]-Table2[[#This Row],[50D EMA]])/Table2[[#This Row],[50D EMA]]</f>
        <v>3.1881642688874008E-2</v>
      </c>
      <c r="U230" s="1">
        <f>(Table2[[#This Row],[Close Price]]-Table2[[#This Row],[200D EMA]])/Table2[[#This Row],[200D EMA]]</f>
        <v>0.27501687648626755</v>
      </c>
      <c r="V230">
        <v>0.68512329030780095</v>
      </c>
      <c r="W230">
        <v>186</v>
      </c>
      <c r="X230">
        <v>192.25</v>
      </c>
      <c r="Y230">
        <v>184.95</v>
      </c>
      <c r="Z230">
        <v>192.4</v>
      </c>
      <c r="AA230">
        <v>147.15</v>
      </c>
      <c r="AB230">
        <v>201.6</v>
      </c>
      <c r="AC230" s="1">
        <f>(Table2[[#This Row],[Close Price]]/Table2[[#This Row],[Day Low]])-1</f>
        <v>1.3279569892473031E-2</v>
      </c>
      <c r="AD230" s="1">
        <f>(Table2[[#This Row],[Day High]]/Table2[[#This Row],[Close Price]])-1</f>
        <v>2.0056242372791466E-2</v>
      </c>
      <c r="AE230" s="1">
        <f>(Table2[[#This Row],[Close Price]]/Table2[[#This Row],[Current Week Low]])-1</f>
        <v>1.9032170856988495E-2</v>
      </c>
      <c r="AF230" s="1">
        <f>(Table2[[#This Row],[Current Week High]]/Table2[[#This Row],[Close Price]])-1</f>
        <v>2.0852125006632471E-2</v>
      </c>
      <c r="AG230" s="1">
        <f>(Table2[[#This Row],[Close Price]]/Table2[[#This Row],[Current Month Low]])-1</f>
        <v>0.2808019028202513</v>
      </c>
      <c r="AH230" s="1">
        <f>(Table2[[#This Row],[Current Month High]]/Table2[[#This Row],[Close Price]])-1</f>
        <v>6.9666259882209314E-2</v>
      </c>
      <c r="AI230">
        <v>9.4603915742558602</v>
      </c>
      <c r="AJ230">
        <v>133.68877867327899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-0.05</v>
      </c>
      <c r="AM230" t="s">
        <v>2949</v>
      </c>
      <c r="AN230">
        <v>4.3600000000000003</v>
      </c>
      <c r="AO230" t="s">
        <v>2950</v>
      </c>
      <c r="AP230">
        <v>0.10159200269977001</v>
      </c>
      <c r="AQ230">
        <f>(Table2[[#This Row],[Sharpe Ratio]]-AVERAGE(Table2[Sharpe Ratio]))/_xlfn.STDEV.P(Table2[Sharpe Ratio])</f>
        <v>0.47067166353327045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1.1275329151329174</v>
      </c>
    </row>
    <row r="231" spans="1:44" x14ac:dyDescent="0.3">
      <c r="A231" t="s">
        <v>1333</v>
      </c>
      <c r="B231" t="s">
        <v>1334</v>
      </c>
      <c r="C231" t="s">
        <v>2910</v>
      </c>
      <c r="D231" t="s">
        <v>417</v>
      </c>
      <c r="E231">
        <v>7125.6304108800005</v>
      </c>
      <c r="F231">
        <v>263.43</v>
      </c>
      <c r="G231">
        <v>76.099163668391995</v>
      </c>
      <c r="H231">
        <f>(Table2[[#This Row],[1Y Return vs Nifty]]-AVERAGE(Table2[1Y Return vs Nifty]))/_xlfn.STDEV.P(Table2[1Y Return vs Nifty])</f>
        <v>0.36902764091969997</v>
      </c>
      <c r="I231">
        <v>27.491732615757702</v>
      </c>
      <c r="J231">
        <f>(Table2[[#This Row],[1M Return vs Nifty]]-AVERAGE(Table2[1M Return vs Nifty]))/_xlfn.STDEV.P(Table2[1M Return vs Nifty])</f>
        <v>2.3537916201284075</v>
      </c>
      <c r="K231">
        <v>18.371530976552901</v>
      </c>
      <c r="L231">
        <f>(Table2[[#This Row],[6M Return vs Nifty]]-AVERAGE(Table2[6M Return vs Nifty]))/_xlfn.STDEV.P(Table2[6M Return vs Nifty])</f>
        <v>0.1798808516292601</v>
      </c>
      <c r="M231">
        <v>0.48906398818685298</v>
      </c>
      <c r="N231">
        <f>(Table2[[#This Row],[1W Return vs Nifty]]-AVERAGE(Table2[1W Return vs Nifty]))/_xlfn.STDEV.P(Table2[1W Return vs Nifty])</f>
        <v>0.11334429066375409</v>
      </c>
      <c r="O231">
        <v>245.91</v>
      </c>
      <c r="P231">
        <v>227.54452356976</v>
      </c>
      <c r="Q231">
        <v>196.15607519385401</v>
      </c>
      <c r="R231">
        <v>31.095438111276199</v>
      </c>
      <c r="S231" s="1">
        <f>(Table2[[#This Row],[Close Price]]-Table2[[#This Row],[20D EMA]])/Table2[[#This Row],[20D EMA]]</f>
        <v>7.1245577650359937E-2</v>
      </c>
      <c r="T231" s="1">
        <f>(Table2[[#This Row],[Close Price]]-Table2[[#This Row],[50D EMA]])/Table2[[#This Row],[50D EMA]]</f>
        <v>0.15770749331718514</v>
      </c>
      <c r="U231" s="1">
        <f>(Table2[[#This Row],[Close Price]]-Table2[[#This Row],[200D EMA]])/Table2[[#This Row],[200D EMA]]</f>
        <v>0.34296120953511938</v>
      </c>
      <c r="V231">
        <v>0.920759456932563</v>
      </c>
      <c r="W231">
        <v>262.10000000000002</v>
      </c>
      <c r="X231">
        <v>272</v>
      </c>
      <c r="Y231">
        <v>262.10000000000002</v>
      </c>
      <c r="Z231">
        <v>275</v>
      </c>
      <c r="AA231">
        <v>186.3</v>
      </c>
      <c r="AB231">
        <v>275</v>
      </c>
      <c r="AC231" s="1">
        <f>(Table2[[#This Row],[Close Price]]/Table2[[#This Row],[Day Low]])-1</f>
        <v>5.0743990843189479E-3</v>
      </c>
      <c r="AD231" s="1">
        <f>(Table2[[#This Row],[Day High]]/Table2[[#This Row],[Close Price]])-1</f>
        <v>3.2532361538169408E-2</v>
      </c>
      <c r="AE231" s="1">
        <f>(Table2[[#This Row],[Close Price]]/Table2[[#This Row],[Current Week Low]])-1</f>
        <v>5.0743990843189479E-3</v>
      </c>
      <c r="AF231" s="1">
        <f>(Table2[[#This Row],[Current Week High]]/Table2[[#This Row],[Close Price]])-1</f>
        <v>4.3920586113958215E-2</v>
      </c>
      <c r="AG231" s="1">
        <f>(Table2[[#This Row],[Close Price]]/Table2[[#This Row],[Current Month Low]])-1</f>
        <v>0.41400966183574872</v>
      </c>
      <c r="AH231" s="1">
        <f>(Table2[[#This Row],[Current Month High]]/Table2[[#This Row],[Close Price]])-1</f>
        <v>4.3920586113958215E-2</v>
      </c>
      <c r="AI231">
        <v>4.3920586113958198</v>
      </c>
      <c r="AJ231">
        <v>112.35792019346999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0.22</v>
      </c>
      <c r="AM231" t="s">
        <v>2950</v>
      </c>
      <c r="AN231">
        <v>19.989999999999998</v>
      </c>
      <c r="AO231" t="s">
        <v>2950</v>
      </c>
      <c r="AP231">
        <v>0.101335400492824</v>
      </c>
      <c r="AQ231">
        <f>(Table2[[#This Row],[Sharpe Ratio]]-AVERAGE(Table2[Sharpe Ratio]))/_xlfn.STDEV.P(Table2[Sharpe Ratio])</f>
        <v>0.46783940339555391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3.4838838067366757</v>
      </c>
    </row>
    <row r="232" spans="1:44" x14ac:dyDescent="0.3">
      <c r="A232" t="s">
        <v>1275</v>
      </c>
      <c r="B232" t="s">
        <v>1276</v>
      </c>
      <c r="C232" t="s">
        <v>621</v>
      </c>
      <c r="D232" t="s">
        <v>621</v>
      </c>
      <c r="E232">
        <v>7724.1192600000004</v>
      </c>
      <c r="F232">
        <v>366</v>
      </c>
      <c r="G232">
        <v>57.622218372534903</v>
      </c>
      <c r="H232">
        <f>(Table2[[#This Row],[1Y Return vs Nifty]]-AVERAGE(Table2[1Y Return vs Nifty]))/_xlfn.STDEV.P(Table2[1Y Return vs Nifty])</f>
        <v>0.14892577501905749</v>
      </c>
      <c r="I232">
        <v>-8.6740862064515003</v>
      </c>
      <c r="J232">
        <f>(Table2[[#This Row],[1M Return vs Nifty]]-AVERAGE(Table2[1M Return vs Nifty]))/_xlfn.STDEV.P(Table2[1M Return vs Nifty])</f>
        <v>-1.1791011804377036</v>
      </c>
      <c r="K232">
        <v>12.8108578695182</v>
      </c>
      <c r="L232">
        <f>(Table2[[#This Row],[6M Return vs Nifty]]-AVERAGE(Table2[6M Return vs Nifty]))/_xlfn.STDEV.P(Table2[6M Return vs Nifty])</f>
        <v>9.4909118136273785E-3</v>
      </c>
      <c r="M232">
        <v>-3.8341493373197699</v>
      </c>
      <c r="N232">
        <f>(Table2[[#This Row],[1W Return vs Nifty]]-AVERAGE(Table2[1W Return vs Nifty]))/_xlfn.STDEV.P(Table2[1W Return vs Nifty])</f>
        <v>-0.74328566577289656</v>
      </c>
      <c r="O232">
        <v>365.37</v>
      </c>
      <c r="P232">
        <v>362.33971194430097</v>
      </c>
      <c r="Q232">
        <v>311.131244995835</v>
      </c>
      <c r="R232">
        <v>54.657227563132103</v>
      </c>
      <c r="S232" s="1">
        <f>(Table2[[#This Row],[Close Price]]-Table2[[#This Row],[20D EMA]])/Table2[[#This Row],[20D EMA]]</f>
        <v>1.7242794974956768E-3</v>
      </c>
      <c r="T232" s="1">
        <f>(Table2[[#This Row],[Close Price]]-Table2[[#This Row],[50D EMA]])/Table2[[#This Row],[50D EMA]]</f>
        <v>1.0101813119125315E-2</v>
      </c>
      <c r="U232" s="1">
        <f>(Table2[[#This Row],[Close Price]]-Table2[[#This Row],[200D EMA]])/Table2[[#This Row],[200D EMA]]</f>
        <v>0.17635244253562352</v>
      </c>
      <c r="V232">
        <v>0.57632962235401297</v>
      </c>
      <c r="W232">
        <v>364.7</v>
      </c>
      <c r="X232">
        <v>373.95</v>
      </c>
      <c r="Y232">
        <v>364.3</v>
      </c>
      <c r="Z232">
        <v>375.4</v>
      </c>
      <c r="AA232">
        <v>307.85000000000002</v>
      </c>
      <c r="AB232">
        <v>384.05</v>
      </c>
      <c r="AC232" s="1">
        <f>(Table2[[#This Row],[Close Price]]/Table2[[#This Row],[Day Low]])-1</f>
        <v>3.5645736221552315E-3</v>
      </c>
      <c r="AD232" s="1">
        <f>(Table2[[#This Row],[Day High]]/Table2[[#This Row],[Close Price]])-1</f>
        <v>2.1721311475409788E-2</v>
      </c>
      <c r="AE232" s="1">
        <f>(Table2[[#This Row],[Close Price]]/Table2[[#This Row],[Current Week Low]])-1</f>
        <v>4.666483667307153E-3</v>
      </c>
      <c r="AF232" s="1">
        <f>(Table2[[#This Row],[Current Week High]]/Table2[[#This Row],[Close Price]])-1</f>
        <v>2.5683060109289446E-2</v>
      </c>
      <c r="AG232" s="1">
        <f>(Table2[[#This Row],[Close Price]]/Table2[[#This Row],[Current Month Low]])-1</f>
        <v>0.18889069351957111</v>
      </c>
      <c r="AH232" s="1">
        <f>(Table2[[#This Row],[Current Month High]]/Table2[[#This Row],[Close Price]])-1</f>
        <v>4.9316939890710509E-2</v>
      </c>
      <c r="AI232">
        <v>10.655737704918</v>
      </c>
      <c r="AJ232">
        <v>88.903225806451601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-0.03</v>
      </c>
      <c r="AM232" t="s">
        <v>2949</v>
      </c>
      <c r="AN232">
        <v>5.89</v>
      </c>
      <c r="AO232" t="s">
        <v>2950</v>
      </c>
      <c r="AP232">
        <v>0.100572506752851</v>
      </c>
      <c r="AQ232">
        <f>(Table2[[#This Row],[Sharpe Ratio]]-AVERAGE(Table2[Sharpe Ratio]))/_xlfn.STDEV.P(Table2[Sharpe Ratio])</f>
        <v>0.45941892426267716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-1.3045512351152382</v>
      </c>
    </row>
    <row r="233" spans="1:44" x14ac:dyDescent="0.3">
      <c r="A233" t="s">
        <v>1055</v>
      </c>
      <c r="B233" t="s">
        <v>1056</v>
      </c>
      <c r="C233" t="s">
        <v>2917</v>
      </c>
      <c r="D233" t="s">
        <v>945</v>
      </c>
      <c r="E233">
        <v>10819.807761425</v>
      </c>
      <c r="F233">
        <v>2365.9</v>
      </c>
      <c r="G233">
        <v>9.1472173519887399</v>
      </c>
      <c r="H233">
        <f>(Table2[[#This Row],[1Y Return vs Nifty]]-AVERAGE(Table2[1Y Return vs Nifty]))/_xlfn.STDEV.P(Table2[1Y Return vs Nifty])</f>
        <v>-0.42852022610917373</v>
      </c>
      <c r="I233">
        <v>1.0173761035534401</v>
      </c>
      <c r="J233">
        <f>(Table2[[#This Row],[1M Return vs Nifty]]-AVERAGE(Table2[1M Return vs Nifty]))/_xlfn.STDEV.P(Table2[1M Return vs Nifty])</f>
        <v>-0.23238136219461789</v>
      </c>
      <c r="K233">
        <v>-20.665125595076699</v>
      </c>
      <c r="L233">
        <f>(Table2[[#This Row],[6M Return vs Nifty]]-AVERAGE(Table2[6M Return vs Nifty]))/_xlfn.STDEV.P(Table2[6M Return vs Nifty])</f>
        <v>-1.0162789361901075</v>
      </c>
      <c r="M233">
        <v>-2.21716169121974</v>
      </c>
      <c r="N233">
        <f>(Table2[[#This Row],[1W Return vs Nifty]]-AVERAGE(Table2[1W Return vs Nifty]))/_xlfn.STDEV.P(Table2[1W Return vs Nifty])</f>
        <v>-0.42288508580037149</v>
      </c>
      <c r="O233">
        <v>2340</v>
      </c>
      <c r="P233">
        <v>2345.6814750318399</v>
      </c>
      <c r="Q233">
        <v>2262.9832629585799</v>
      </c>
      <c r="R233">
        <v>38.765250147213003</v>
      </c>
      <c r="S233" s="1">
        <f>(Table2[[#This Row],[Close Price]]-Table2[[#This Row],[20D EMA]])/Table2[[#This Row],[20D EMA]]</f>
        <v>1.1068376068376106E-2</v>
      </c>
      <c r="T233" s="1">
        <f>(Table2[[#This Row],[Close Price]]-Table2[[#This Row],[50D EMA]])/Table2[[#This Row],[50D EMA]]</f>
        <v>8.6194673843709921E-3</v>
      </c>
      <c r="U233" s="1">
        <f>(Table2[[#This Row],[Close Price]]-Table2[[#This Row],[200D EMA]])/Table2[[#This Row],[200D EMA]]</f>
        <v>4.5478346537512121E-2</v>
      </c>
      <c r="V233">
        <v>1.2063909849961101</v>
      </c>
      <c r="W233">
        <v>2358</v>
      </c>
      <c r="X233">
        <v>2416.65</v>
      </c>
      <c r="Y233">
        <v>2349.5</v>
      </c>
      <c r="Z233">
        <v>2417</v>
      </c>
      <c r="AA233">
        <v>2114</v>
      </c>
      <c r="AB233">
        <v>2512</v>
      </c>
      <c r="AC233" s="1">
        <f>(Table2[[#This Row],[Close Price]]/Table2[[#This Row],[Day Low]])-1</f>
        <v>3.3502968617473705E-3</v>
      </c>
      <c r="AD233" s="1">
        <f>(Table2[[#This Row],[Day High]]/Table2[[#This Row],[Close Price]])-1</f>
        <v>2.1450610761232447E-2</v>
      </c>
      <c r="AE233" s="1">
        <f>(Table2[[#This Row],[Close Price]]/Table2[[#This Row],[Current Week Low]])-1</f>
        <v>6.980208555011691E-3</v>
      </c>
      <c r="AF233" s="1">
        <f>(Table2[[#This Row],[Current Week High]]/Table2[[#This Row],[Close Price]])-1</f>
        <v>2.1598546007861597E-2</v>
      </c>
      <c r="AG233" s="1">
        <f>(Table2[[#This Row],[Close Price]]/Table2[[#This Row],[Current Month Low]])-1</f>
        <v>0.11915799432355723</v>
      </c>
      <c r="AH233" s="1">
        <f>(Table2[[#This Row],[Current Month High]]/Table2[[#This Row],[Close Price]])-1</f>
        <v>6.1752398664356001E-2</v>
      </c>
      <c r="AI233">
        <v>19.531679276385301</v>
      </c>
      <c r="AJ233">
        <v>49.551201011377998</v>
      </c>
      <c r="AK233" t="str">
        <f>IF(AND(Table2[[#This Row],[20D EMA]]&gt;Table2[[#This Row],[50D EMA]],Table2[[#This Row],[50D EMA]]&gt;Table2[[#This Row],[200D EMA]]),"Uptrend","Downtrend/NoTrend")</f>
        <v>Downtrend/NoTrend</v>
      </c>
      <c r="AL233">
        <v>-0.04</v>
      </c>
      <c r="AM233" t="s">
        <v>2949</v>
      </c>
      <c r="AN233">
        <v>6.52</v>
      </c>
      <c r="AO233" t="s">
        <v>2950</v>
      </c>
      <c r="AP233">
        <v>0.100477257596903</v>
      </c>
      <c r="AQ233">
        <f>(Table2[[#This Row],[Sharpe Ratio]]-AVERAGE(Table2[Sharpe Ratio]))/_xlfn.STDEV.P(Table2[Sharpe Ratio])</f>
        <v>0.45836760677498534</v>
      </c>
      <c r="AR2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34" spans="1:44" x14ac:dyDescent="0.3">
      <c r="A234" t="s">
        <v>152</v>
      </c>
      <c r="B234" t="s">
        <v>153</v>
      </c>
      <c r="C234" t="s">
        <v>2917</v>
      </c>
      <c r="D234" t="s">
        <v>154</v>
      </c>
      <c r="E234">
        <v>164291.82897284999</v>
      </c>
      <c r="F234">
        <v>4233.5</v>
      </c>
      <c r="G234">
        <v>44.668537768587797</v>
      </c>
      <c r="H234">
        <f>(Table2[[#This Row],[1Y Return vs Nifty]]-AVERAGE(Table2[1Y Return vs Nifty]))/_xlfn.STDEV.P(Table2[1Y Return vs Nifty])</f>
        <v>-5.3816186305303071E-3</v>
      </c>
      <c r="I234">
        <v>-1.25573346368438</v>
      </c>
      <c r="J234">
        <f>(Table2[[#This Row],[1M Return vs Nifty]]-AVERAGE(Table2[1M Return vs Nifty]))/_xlfn.STDEV.P(Table2[1M Return vs Nifty])</f>
        <v>-0.45443225683828825</v>
      </c>
      <c r="K234">
        <v>33.818366346352597</v>
      </c>
      <c r="L234">
        <f>(Table2[[#This Row],[6M Return vs Nifty]]-AVERAGE(Table2[6M Return vs Nifty]))/_xlfn.STDEV.P(Table2[6M Return vs Nifty])</f>
        <v>0.65320221009438606</v>
      </c>
      <c r="M234">
        <v>-0.32965672306440902</v>
      </c>
      <c r="N234">
        <f>(Table2[[#This Row],[1W Return vs Nifty]]-AVERAGE(Table2[1W Return vs Nifty]))/_xlfn.STDEV.P(Table2[1W Return vs Nifty])</f>
        <v>-4.888242229419705E-2</v>
      </c>
      <c r="O234">
        <v>4264.72</v>
      </c>
      <c r="P234">
        <v>4081.92806105001</v>
      </c>
      <c r="Q234">
        <v>3349.2528914862601</v>
      </c>
      <c r="R234">
        <v>54.631620355147902</v>
      </c>
      <c r="S234" s="1">
        <f>(Table2[[#This Row],[Close Price]]-Table2[[#This Row],[20D EMA]])/Table2[[#This Row],[20D EMA]]</f>
        <v>-7.320527490667676E-3</v>
      </c>
      <c r="T234" s="1">
        <f>(Table2[[#This Row],[Close Price]]-Table2[[#This Row],[50D EMA]])/Table2[[#This Row],[50D EMA]]</f>
        <v>3.7132437584164714E-2</v>
      </c>
      <c r="U234" s="1">
        <f>(Table2[[#This Row],[Close Price]]-Table2[[#This Row],[200D EMA]])/Table2[[#This Row],[200D EMA]]</f>
        <v>0.26401324031442358</v>
      </c>
      <c r="V234">
        <v>1.5740416201146901</v>
      </c>
      <c r="W234">
        <v>4227.05</v>
      </c>
      <c r="X234">
        <v>4340</v>
      </c>
      <c r="Y234">
        <v>4227.05</v>
      </c>
      <c r="Z234">
        <v>4346.6499999999996</v>
      </c>
      <c r="AA234">
        <v>3868.25</v>
      </c>
      <c r="AB234">
        <v>4609.8</v>
      </c>
      <c r="AC234" s="1">
        <f>(Table2[[#This Row],[Close Price]]/Table2[[#This Row],[Day Low]])-1</f>
        <v>1.5258868478016385E-3</v>
      </c>
      <c r="AD234" s="1">
        <f>(Table2[[#This Row],[Day High]]/Table2[[#This Row],[Close Price]])-1</f>
        <v>2.5156489901972279E-2</v>
      </c>
      <c r="AE234" s="1">
        <f>(Table2[[#This Row],[Close Price]]/Table2[[#This Row],[Current Week Low]])-1</f>
        <v>1.5258868478016385E-3</v>
      </c>
      <c r="AF234" s="1">
        <f>(Table2[[#This Row],[Current Week High]]/Table2[[#This Row],[Close Price]])-1</f>
        <v>2.6727294201015717E-2</v>
      </c>
      <c r="AG234" s="1">
        <f>(Table2[[#This Row],[Close Price]]/Table2[[#This Row],[Current Month Low]])-1</f>
        <v>9.4422542493375561E-2</v>
      </c>
      <c r="AH234" s="1">
        <f>(Table2[[#This Row],[Current Month High]]/Table2[[#This Row],[Close Price]])-1</f>
        <v>8.8886264320302333E-2</v>
      </c>
      <c r="AI234">
        <v>8.8886264320302306</v>
      </c>
      <c r="AJ234">
        <v>81.434418325583394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0.15</v>
      </c>
      <c r="AM234" t="s">
        <v>2950</v>
      </c>
      <c r="AN234">
        <v>-1.57</v>
      </c>
      <c r="AO234" t="s">
        <v>2949</v>
      </c>
      <c r="AP234">
        <v>9.9596965225670006E-2</v>
      </c>
      <c r="AQ234">
        <f>(Table2[[#This Row],[Sharpe Ratio]]-AVERAGE(Table2[Sharpe Ratio]))/_xlfn.STDEV.P(Table2[Sharpe Ratio])</f>
        <v>0.44865133417447828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0.59315724650584878</v>
      </c>
    </row>
    <row r="235" spans="1:44" x14ac:dyDescent="0.3">
      <c r="A235" t="s">
        <v>537</v>
      </c>
      <c r="B235" t="s">
        <v>538</v>
      </c>
      <c r="C235" t="s">
        <v>2908</v>
      </c>
      <c r="D235" t="s">
        <v>371</v>
      </c>
      <c r="E235">
        <v>33577.732738879997</v>
      </c>
      <c r="F235">
        <v>632.79999999999995</v>
      </c>
      <c r="G235">
        <v>242.539832471171</v>
      </c>
      <c r="H235">
        <f>(Table2[[#This Row],[1Y Return vs Nifty]]-AVERAGE(Table2[1Y Return vs Nifty]))/_xlfn.STDEV.P(Table2[1Y Return vs Nifty])</f>
        <v>2.351709365558273</v>
      </c>
      <c r="I235">
        <v>11.825390850546601</v>
      </c>
      <c r="J235">
        <f>(Table2[[#This Row],[1M Return vs Nifty]]-AVERAGE(Table2[1M Return vs Nifty]))/_xlfn.STDEV.P(Table2[1M Return vs Nifty])</f>
        <v>0.82340995489886426</v>
      </c>
      <c r="K235">
        <v>90.603438097542707</v>
      </c>
      <c r="L235">
        <f>(Table2[[#This Row],[6M Return vs Nifty]]-AVERAGE(Table2[6M Return vs Nifty]))/_xlfn.STDEV.P(Table2[6M Return vs Nifty])</f>
        <v>2.3932082798400156</v>
      </c>
      <c r="M235">
        <v>-2.9419880596332701</v>
      </c>
      <c r="N235">
        <f>(Table2[[#This Row],[1W Return vs Nifty]]-AVERAGE(Table2[1W Return vs Nifty]))/_xlfn.STDEV.P(Table2[1W Return vs Nifty])</f>
        <v>-0.5665069553793971</v>
      </c>
      <c r="O235">
        <v>631.46</v>
      </c>
      <c r="P235">
        <v>583.91819158468604</v>
      </c>
      <c r="Q235">
        <v>431.29415016136898</v>
      </c>
      <c r="R235">
        <v>44.188769190513902</v>
      </c>
      <c r="S235" s="1">
        <f>(Table2[[#This Row],[Close Price]]-Table2[[#This Row],[20D EMA]])/Table2[[#This Row],[20D EMA]]</f>
        <v>2.122066322490606E-3</v>
      </c>
      <c r="T235" s="1">
        <f>(Table2[[#This Row],[Close Price]]-Table2[[#This Row],[50D EMA]])/Table2[[#This Row],[50D EMA]]</f>
        <v>8.371345356214091E-2</v>
      </c>
      <c r="U235" s="1">
        <f>(Table2[[#This Row],[Close Price]]-Table2[[#This Row],[200D EMA]])/Table2[[#This Row],[200D EMA]]</f>
        <v>0.46721210979383199</v>
      </c>
      <c r="V235">
        <v>0.65588316699592597</v>
      </c>
      <c r="W235">
        <v>629</v>
      </c>
      <c r="X235">
        <v>654</v>
      </c>
      <c r="Y235">
        <v>629</v>
      </c>
      <c r="Z235">
        <v>657.55</v>
      </c>
      <c r="AA235">
        <v>474.8</v>
      </c>
      <c r="AB235">
        <v>722</v>
      </c>
      <c r="AC235" s="1">
        <f>(Table2[[#This Row],[Close Price]]/Table2[[#This Row],[Day Low]])-1</f>
        <v>6.0413354531001495E-3</v>
      </c>
      <c r="AD235" s="1">
        <f>(Table2[[#This Row],[Day High]]/Table2[[#This Row],[Close Price]])-1</f>
        <v>3.3501896333754777E-2</v>
      </c>
      <c r="AE235" s="1">
        <f>(Table2[[#This Row],[Close Price]]/Table2[[#This Row],[Current Week Low]])-1</f>
        <v>6.0413354531001495E-3</v>
      </c>
      <c r="AF235" s="1">
        <f>(Table2[[#This Row],[Current Week High]]/Table2[[#This Row],[Close Price]])-1</f>
        <v>3.9111883691529625E-2</v>
      </c>
      <c r="AG235" s="1">
        <f>(Table2[[#This Row],[Close Price]]/Table2[[#This Row],[Current Month Low]])-1</f>
        <v>0.33277169334456591</v>
      </c>
      <c r="AH235" s="1">
        <f>(Table2[[#This Row],[Current Month High]]/Table2[[#This Row],[Close Price]])-1</f>
        <v>0.14096080910240216</v>
      </c>
      <c r="AI235">
        <v>14.0960809102402</v>
      </c>
      <c r="AJ235">
        <v>275.54896142433199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0.25</v>
      </c>
      <c r="AM235" t="s">
        <v>2950</v>
      </c>
      <c r="AN235">
        <v>10.33</v>
      </c>
      <c r="AO235" t="s">
        <v>2950</v>
      </c>
      <c r="AP235">
        <v>9.9178242043874001E-2</v>
      </c>
      <c r="AQ235">
        <f>(Table2[[#This Row],[Sharpe Ratio]]-AVERAGE(Table2[Sharpe Ratio]))/_xlfn.STDEV.P(Table2[Sharpe Ratio])</f>
        <v>0.44402965538748262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5.4458503003052385</v>
      </c>
    </row>
    <row r="236" spans="1:44" x14ac:dyDescent="0.3">
      <c r="A236" t="s">
        <v>1522</v>
      </c>
      <c r="B236" t="s">
        <v>1523</v>
      </c>
      <c r="C236" t="s">
        <v>2916</v>
      </c>
      <c r="D236" t="s">
        <v>621</v>
      </c>
      <c r="E236">
        <v>5493.5650868499997</v>
      </c>
      <c r="F236">
        <v>383.25</v>
      </c>
      <c r="G236">
        <v>106.531463698259</v>
      </c>
      <c r="H236">
        <f>(Table2[[#This Row],[1Y Return vs Nifty]]-AVERAGE(Table2[1Y Return vs Nifty]))/_xlfn.STDEV.P(Table2[1Y Return vs Nifty])</f>
        <v>0.73154459991745058</v>
      </c>
      <c r="I236">
        <v>21.467000695761001</v>
      </c>
      <c r="J236">
        <f>(Table2[[#This Row],[1M Return vs Nifty]]-AVERAGE(Table2[1M Return vs Nifty]))/_xlfn.STDEV.P(Table2[1M Return vs Nifty])</f>
        <v>1.7652598871643979</v>
      </c>
      <c r="K236">
        <v>-12.193924936054801</v>
      </c>
      <c r="L236">
        <f>(Table2[[#This Row],[6M Return vs Nifty]]-AVERAGE(Table2[6M Return vs Nifty]))/_xlfn.STDEV.P(Table2[6M Return vs Nifty])</f>
        <v>-0.75670471870358358</v>
      </c>
      <c r="M236">
        <v>-0.92865852692355999</v>
      </c>
      <c r="N236">
        <f>(Table2[[#This Row],[1W Return vs Nifty]]-AVERAGE(Table2[1W Return vs Nifty]))/_xlfn.STDEV.P(Table2[1W Return vs Nifty])</f>
        <v>-0.16757258410461581</v>
      </c>
      <c r="O236">
        <v>350.89</v>
      </c>
      <c r="P236">
        <v>328.55753123126499</v>
      </c>
      <c r="Q236">
        <v>298.86920083085698</v>
      </c>
      <c r="R236">
        <v>56.382603949914397</v>
      </c>
      <c r="S236" s="1">
        <f>(Table2[[#This Row],[Close Price]]-Table2[[#This Row],[20D EMA]])/Table2[[#This Row],[20D EMA]]</f>
        <v>9.2222633873863646E-2</v>
      </c>
      <c r="T236" s="1">
        <f>(Table2[[#This Row],[Close Price]]-Table2[[#This Row],[50D EMA]])/Table2[[#This Row],[50D EMA]]</f>
        <v>0.16646238046583717</v>
      </c>
      <c r="U236" s="1">
        <f>(Table2[[#This Row],[Close Price]]-Table2[[#This Row],[200D EMA]])/Table2[[#This Row],[200D EMA]]</f>
        <v>0.28233353900155728</v>
      </c>
      <c r="V236">
        <v>3.1736851709818898</v>
      </c>
      <c r="W236">
        <v>381.9</v>
      </c>
      <c r="X236">
        <v>394.5</v>
      </c>
      <c r="Y236">
        <v>367.65</v>
      </c>
      <c r="Z236">
        <v>396.7</v>
      </c>
      <c r="AA236">
        <v>258</v>
      </c>
      <c r="AB236">
        <v>414</v>
      </c>
      <c r="AC236" s="1">
        <f>(Table2[[#This Row],[Close Price]]/Table2[[#This Row],[Day Low]])-1</f>
        <v>3.5349567949725103E-3</v>
      </c>
      <c r="AD236" s="1">
        <f>(Table2[[#This Row],[Day High]]/Table2[[#This Row],[Close Price]])-1</f>
        <v>2.9354207436399271E-2</v>
      </c>
      <c r="AE236" s="1">
        <f>(Table2[[#This Row],[Close Price]]/Table2[[#This Row],[Current Week Low]])-1</f>
        <v>4.2431660546715655E-2</v>
      </c>
      <c r="AF236" s="1">
        <f>(Table2[[#This Row],[Current Week High]]/Table2[[#This Row],[Close Price]])-1</f>
        <v>3.5094585779517296E-2</v>
      </c>
      <c r="AG236" s="1">
        <f>(Table2[[#This Row],[Close Price]]/Table2[[#This Row],[Current Month Low]])-1</f>
        <v>0.48546511627906974</v>
      </c>
      <c r="AH236" s="1">
        <f>(Table2[[#This Row],[Current Month High]]/Table2[[#This Row],[Close Price]])-1</f>
        <v>8.0234833659491134E-2</v>
      </c>
      <c r="AI236">
        <v>10.632746249184599</v>
      </c>
      <c r="AJ236">
        <v>137.82190505739899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0.12</v>
      </c>
      <c r="AM236" t="s">
        <v>2950</v>
      </c>
      <c r="AN236">
        <v>30.42</v>
      </c>
      <c r="AO236" t="s">
        <v>2950</v>
      </c>
      <c r="AP236">
        <v>9.8316288555042E-2</v>
      </c>
      <c r="AQ236">
        <f>(Table2[[#This Row],[Sharpe Ratio]]-AVERAGE(Table2[Sharpe Ratio]))/_xlfn.STDEV.P(Table2[Sharpe Ratio])</f>
        <v>0.43451579915046973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2.0070429834241188</v>
      </c>
    </row>
    <row r="237" spans="1:44" x14ac:dyDescent="0.3">
      <c r="A237" t="s">
        <v>1478</v>
      </c>
      <c r="B237" t="s">
        <v>1479</v>
      </c>
      <c r="C237" t="s">
        <v>2920</v>
      </c>
      <c r="D237" t="s">
        <v>376</v>
      </c>
      <c r="E237">
        <v>5829.603636195</v>
      </c>
      <c r="F237">
        <v>194.26</v>
      </c>
      <c r="G237">
        <v>177.874417779054</v>
      </c>
      <c r="H237">
        <f>(Table2[[#This Row],[1Y Return vs Nifty]]-AVERAGE(Table2[1Y Return vs Nifty]))/_xlfn.STDEV.P(Table2[1Y Return vs Nifty])</f>
        <v>1.5813992193153714</v>
      </c>
      <c r="I237">
        <v>-1.0471871719280299</v>
      </c>
      <c r="J237">
        <f>(Table2[[#This Row],[1M Return vs Nifty]]-AVERAGE(Table2[1M Return vs Nifty]))/_xlfn.STDEV.P(Table2[1M Return vs Nifty])</f>
        <v>-0.43406021172152387</v>
      </c>
      <c r="K237">
        <v>3.8708494435622498</v>
      </c>
      <c r="L237">
        <f>(Table2[[#This Row],[6M Return vs Nifty]]-AVERAGE(Table2[6M Return vs Nifty]))/_xlfn.STDEV.P(Table2[6M Return vs Nifty])</f>
        <v>-0.26444849593950992</v>
      </c>
      <c r="M237">
        <v>-5.6567189177817898</v>
      </c>
      <c r="N237">
        <f>(Table2[[#This Row],[1W Return vs Nifty]]-AVERAGE(Table2[1W Return vs Nifty]))/_xlfn.STDEV.P(Table2[1W Return vs Nifty])</f>
        <v>-1.1044216039655799</v>
      </c>
      <c r="O237">
        <v>191.79</v>
      </c>
      <c r="P237">
        <v>184.576764697973</v>
      </c>
      <c r="Q237">
        <v>152.91426020357599</v>
      </c>
      <c r="R237">
        <v>83.655062528056106</v>
      </c>
      <c r="S237" s="1">
        <f>(Table2[[#This Row],[Close Price]]-Table2[[#This Row],[20D EMA]])/Table2[[#This Row],[20D EMA]]</f>
        <v>1.2878669377965477E-2</v>
      </c>
      <c r="T237" s="1">
        <f>(Table2[[#This Row],[Close Price]]-Table2[[#This Row],[50D EMA]])/Table2[[#This Row],[50D EMA]]</f>
        <v>5.2461832440675163E-2</v>
      </c>
      <c r="U237" s="1">
        <f>(Table2[[#This Row],[Close Price]]-Table2[[#This Row],[200D EMA]])/Table2[[#This Row],[200D EMA]]</f>
        <v>0.27038511477856991</v>
      </c>
      <c r="V237">
        <v>0.88063040063112596</v>
      </c>
      <c r="W237">
        <v>193.3</v>
      </c>
      <c r="X237">
        <v>197.11</v>
      </c>
      <c r="Y237">
        <v>190.43</v>
      </c>
      <c r="Z237">
        <v>197.11</v>
      </c>
      <c r="AA237">
        <v>171</v>
      </c>
      <c r="AB237">
        <v>205.45</v>
      </c>
      <c r="AC237" s="1">
        <f>(Table2[[#This Row],[Close Price]]/Table2[[#This Row],[Day Low]])-1</f>
        <v>4.9663735126745934E-3</v>
      </c>
      <c r="AD237" s="1">
        <f>(Table2[[#This Row],[Day High]]/Table2[[#This Row],[Close Price]])-1</f>
        <v>1.4671059404921305E-2</v>
      </c>
      <c r="AE237" s="1">
        <f>(Table2[[#This Row],[Close Price]]/Table2[[#This Row],[Current Week Low]])-1</f>
        <v>2.0112377251483293E-2</v>
      </c>
      <c r="AF237" s="1">
        <f>(Table2[[#This Row],[Current Week High]]/Table2[[#This Row],[Close Price]])-1</f>
        <v>1.4671059404921305E-2</v>
      </c>
      <c r="AG237" s="1">
        <f>(Table2[[#This Row],[Close Price]]/Table2[[#This Row],[Current Month Low]])-1</f>
        <v>0.13602339181286549</v>
      </c>
      <c r="AH237" s="1">
        <f>(Table2[[#This Row],[Current Month High]]/Table2[[#This Row],[Close Price]])-1</f>
        <v>5.7603212189848652E-2</v>
      </c>
      <c r="AI237">
        <v>5.7603212189848598</v>
      </c>
      <c r="AJ237">
        <v>216.126932465419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0.05</v>
      </c>
      <c r="AM237" t="s">
        <v>2950</v>
      </c>
      <c r="AN237">
        <v>7.09</v>
      </c>
      <c r="AO237" t="s">
        <v>2950</v>
      </c>
      <c r="AP237">
        <v>9.6764753495042002E-2</v>
      </c>
      <c r="AQ237">
        <f>(Table2[[#This Row],[Sharpe Ratio]]-AVERAGE(Table2[Sharpe Ratio]))/_xlfn.STDEV.P(Table2[Sharpe Ratio])</f>
        <v>0.41739065063749464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0.19585955832625235</v>
      </c>
    </row>
    <row r="238" spans="1:44" x14ac:dyDescent="0.3">
      <c r="A238" t="s">
        <v>763</v>
      </c>
      <c r="B238" t="s">
        <v>764</v>
      </c>
      <c r="C238" t="s">
        <v>2912</v>
      </c>
      <c r="D238" t="s">
        <v>255</v>
      </c>
      <c r="E238">
        <v>18977.602909425001</v>
      </c>
      <c r="F238">
        <v>572.70000000000005</v>
      </c>
      <c r="G238">
        <v>-16.622453025767001</v>
      </c>
      <c r="H238">
        <f>(Table2[[#This Row],[1Y Return vs Nifty]]-AVERAGE(Table2[1Y Return vs Nifty]))/_xlfn.STDEV.P(Table2[1Y Return vs Nifty])</f>
        <v>-0.73549480675375245</v>
      </c>
      <c r="I238">
        <v>0.848513231543229</v>
      </c>
      <c r="J238">
        <f>(Table2[[#This Row],[1M Return vs Nifty]]-AVERAGE(Table2[1M Return vs Nifty]))/_xlfn.STDEV.P(Table2[1M Return vs Nifty])</f>
        <v>-0.24887689428088269</v>
      </c>
      <c r="K238">
        <v>9.6619121377102104</v>
      </c>
      <c r="L238">
        <f>(Table2[[#This Row],[6M Return vs Nifty]]-AVERAGE(Table2[6M Return vs Nifty]))/_xlfn.STDEV.P(Table2[6M Return vs Nifty])</f>
        <v>-8.6998966911068634E-2</v>
      </c>
      <c r="M238">
        <v>-1.7613185447698201</v>
      </c>
      <c r="N238">
        <f>(Table2[[#This Row],[1W Return vs Nifty]]-AVERAGE(Table2[1W Return vs Nifty]))/_xlfn.STDEV.P(Table2[1W Return vs Nifty])</f>
        <v>-0.33256132306086328</v>
      </c>
      <c r="O238">
        <v>556.29999999999995</v>
      </c>
      <c r="P238">
        <v>528.099863194416</v>
      </c>
      <c r="Q238">
        <v>486.08843617898401</v>
      </c>
      <c r="R238">
        <v>64.450038624281504</v>
      </c>
      <c r="S238" s="1">
        <f>(Table2[[#This Row],[Close Price]]-Table2[[#This Row],[20D EMA]])/Table2[[#This Row],[20D EMA]]</f>
        <v>2.9480496135179026E-2</v>
      </c>
      <c r="T238" s="1">
        <f>(Table2[[#This Row],[Close Price]]-Table2[[#This Row],[50D EMA]])/Table2[[#This Row],[50D EMA]]</f>
        <v>8.4453982880818956E-2</v>
      </c>
      <c r="U238" s="1">
        <f>(Table2[[#This Row],[Close Price]]-Table2[[#This Row],[200D EMA]])/Table2[[#This Row],[200D EMA]]</f>
        <v>0.17818067120017753</v>
      </c>
      <c r="V238">
        <v>0.754395614723535</v>
      </c>
      <c r="W238">
        <v>566.4</v>
      </c>
      <c r="X238">
        <v>577.9</v>
      </c>
      <c r="Y238">
        <v>558.54999999999995</v>
      </c>
      <c r="Z238">
        <v>577.9</v>
      </c>
      <c r="AA238">
        <v>486.55</v>
      </c>
      <c r="AB238">
        <v>589</v>
      </c>
      <c r="AC238" s="1">
        <f>(Table2[[#This Row],[Close Price]]/Table2[[#This Row],[Day Low]])-1</f>
        <v>1.1122881355932313E-2</v>
      </c>
      <c r="AD238" s="1">
        <f>(Table2[[#This Row],[Day High]]/Table2[[#This Row],[Close Price]])-1</f>
        <v>9.0797974506722223E-3</v>
      </c>
      <c r="AE238" s="1">
        <f>(Table2[[#This Row],[Close Price]]/Table2[[#This Row],[Current Week Low]])-1</f>
        <v>2.533345269000109E-2</v>
      </c>
      <c r="AF238" s="1">
        <f>(Table2[[#This Row],[Current Week High]]/Table2[[#This Row],[Close Price]])-1</f>
        <v>9.0797974506722223E-3</v>
      </c>
      <c r="AG238" s="1">
        <f>(Table2[[#This Row],[Close Price]]/Table2[[#This Row],[Current Month Low]])-1</f>
        <v>0.17706299455348895</v>
      </c>
      <c r="AH238" s="1">
        <f>(Table2[[#This Row],[Current Month High]]/Table2[[#This Row],[Close Price]])-1</f>
        <v>2.8461672778068658E-2</v>
      </c>
      <c r="AI238">
        <v>2.8461672778068601</v>
      </c>
      <c r="AJ238">
        <v>40.781710914454202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0.01</v>
      </c>
      <c r="AM238" t="s">
        <v>2950</v>
      </c>
      <c r="AN238">
        <v>5.2</v>
      </c>
      <c r="AO238" t="s">
        <v>2950</v>
      </c>
      <c r="AP238">
        <v>9.6176049645011003E-2</v>
      </c>
      <c r="AQ238">
        <f>(Table2[[#This Row],[Sharpe Ratio]]-AVERAGE(Table2[Sharpe Ratio]))/_xlfn.STDEV.P(Table2[Sharpe Ratio])</f>
        <v>0.4108928014287625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-0.99303918957780457</v>
      </c>
    </row>
    <row r="239" spans="1:44" x14ac:dyDescent="0.3">
      <c r="A239" t="s">
        <v>1363</v>
      </c>
      <c r="B239" t="s">
        <v>1364</v>
      </c>
      <c r="C239" t="s">
        <v>2914</v>
      </c>
      <c r="D239" t="s">
        <v>927</v>
      </c>
      <c r="E239">
        <v>6874.7932552250004</v>
      </c>
      <c r="F239">
        <v>206.32</v>
      </c>
      <c r="G239">
        <v>49.557499863310902</v>
      </c>
      <c r="H239">
        <f>(Table2[[#This Row],[1Y Return vs Nifty]]-AVERAGE(Table2[1Y Return vs Nifty]))/_xlfn.STDEV.P(Table2[1Y Return vs Nifty])</f>
        <v>5.2856886822389225E-2</v>
      </c>
      <c r="I239">
        <v>-15.3484589964467</v>
      </c>
      <c r="J239">
        <f>(Table2[[#This Row],[1M Return vs Nifty]]-AVERAGE(Table2[1M Return vs Nifty]))/_xlfn.STDEV.P(Table2[1M Return vs Nifty])</f>
        <v>-1.8310937066953468</v>
      </c>
      <c r="K239">
        <v>-0.66023529508995704</v>
      </c>
      <c r="L239">
        <f>(Table2[[#This Row],[6M Return vs Nifty]]-AVERAGE(Table2[6M Return vs Nifty]))/_xlfn.STDEV.P(Table2[6M Return vs Nifty])</f>
        <v>-0.40328982702616811</v>
      </c>
      <c r="M239">
        <v>-3.6604103056206099</v>
      </c>
      <c r="N239">
        <f>(Table2[[#This Row],[1W Return vs Nifty]]-AVERAGE(Table2[1W Return vs Nifty]))/_xlfn.STDEV.P(Table2[1W Return vs Nifty])</f>
        <v>-0.70885986997010531</v>
      </c>
      <c r="O239">
        <v>209.31</v>
      </c>
      <c r="P239">
        <v>210.53175577222899</v>
      </c>
      <c r="Q239">
        <v>185.77266513457599</v>
      </c>
      <c r="R239">
        <v>69.556736030771702</v>
      </c>
      <c r="S239" s="1">
        <f>(Table2[[#This Row],[Close Price]]-Table2[[#This Row],[20D EMA]])/Table2[[#This Row],[20D EMA]]</f>
        <v>-1.4285031771057327E-2</v>
      </c>
      <c r="T239" s="1">
        <f>(Table2[[#This Row],[Close Price]]-Table2[[#This Row],[50D EMA]])/Table2[[#This Row],[50D EMA]]</f>
        <v>-2.0005322982180558E-2</v>
      </c>
      <c r="U239" s="1">
        <f>(Table2[[#This Row],[Close Price]]-Table2[[#This Row],[200D EMA]])/Table2[[#This Row],[200D EMA]]</f>
        <v>0.11060472675320271</v>
      </c>
      <c r="V239">
        <v>0.82613790857989899</v>
      </c>
      <c r="W239">
        <v>204.23</v>
      </c>
      <c r="X239">
        <v>208.9</v>
      </c>
      <c r="Y239">
        <v>203.67</v>
      </c>
      <c r="Z239">
        <v>208.9</v>
      </c>
      <c r="AA239">
        <v>175.45</v>
      </c>
      <c r="AB239">
        <v>224</v>
      </c>
      <c r="AC239" s="1">
        <f>(Table2[[#This Row],[Close Price]]/Table2[[#This Row],[Day Low]])-1</f>
        <v>1.0233560201733383E-2</v>
      </c>
      <c r="AD239" s="1">
        <f>(Table2[[#This Row],[Day High]]/Table2[[#This Row],[Close Price]])-1</f>
        <v>1.2504846839860528E-2</v>
      </c>
      <c r="AE239" s="1">
        <f>(Table2[[#This Row],[Close Price]]/Table2[[#This Row],[Current Week Low]])-1</f>
        <v>1.3011243678499484E-2</v>
      </c>
      <c r="AF239" s="1">
        <f>(Table2[[#This Row],[Current Week High]]/Table2[[#This Row],[Close Price]])-1</f>
        <v>1.2504846839860528E-2</v>
      </c>
      <c r="AG239" s="1">
        <f>(Table2[[#This Row],[Close Price]]/Table2[[#This Row],[Current Month Low]])-1</f>
        <v>0.17594756340837847</v>
      </c>
      <c r="AH239" s="1">
        <f>(Table2[[#This Row],[Current Month High]]/Table2[[#This Row],[Close Price]])-1</f>
        <v>8.5692128732066664E-2</v>
      </c>
      <c r="AI239">
        <v>23.400542846064301</v>
      </c>
      <c r="AJ239">
        <v>88.937728937728906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0.02</v>
      </c>
      <c r="AM239" t="s">
        <v>2950</v>
      </c>
      <c r="AN239">
        <v>2.2400000000000002</v>
      </c>
      <c r="AO239" t="s">
        <v>2950</v>
      </c>
      <c r="AP239">
        <v>9.5913239775025999E-2</v>
      </c>
      <c r="AQ239">
        <f>(Table2[[#This Row],[Sharpe Ratio]]-AVERAGE(Table2[Sharpe Ratio]))/_xlfn.STDEV.P(Table2[Sharpe Ratio])</f>
        <v>0.40799202388902139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40" spans="1:44" x14ac:dyDescent="0.3">
      <c r="A240" t="s">
        <v>1669</v>
      </c>
      <c r="B240" t="s">
        <v>1670</v>
      </c>
      <c r="C240" t="s">
        <v>2916</v>
      </c>
      <c r="D240" t="s">
        <v>1671</v>
      </c>
      <c r="E240">
        <v>4228.0727636199999</v>
      </c>
      <c r="F240">
        <v>77.75</v>
      </c>
      <c r="G240">
        <v>66.803938561086994</v>
      </c>
      <c r="H240">
        <f>(Table2[[#This Row],[1Y Return vs Nifty]]-AVERAGE(Table2[1Y Return vs Nifty]))/_xlfn.STDEV.P(Table2[1Y Return vs Nifty])</f>
        <v>0.25830065887126247</v>
      </c>
      <c r="I240">
        <v>23.700806034707099</v>
      </c>
      <c r="J240">
        <f>(Table2[[#This Row],[1M Return vs Nifty]]-AVERAGE(Table2[1M Return vs Nifty]))/_xlfn.STDEV.P(Table2[1M Return vs Nifty])</f>
        <v>1.9834713104595483</v>
      </c>
      <c r="K240">
        <v>10.850870217779001</v>
      </c>
      <c r="L240">
        <f>(Table2[[#This Row],[6M Return vs Nifty]]-AVERAGE(Table2[6M Return vs Nifty]))/_xlfn.STDEV.P(Table2[6M Return vs Nifty])</f>
        <v>-5.0566957367126353E-2</v>
      </c>
      <c r="M240">
        <v>2.4663377729588101</v>
      </c>
      <c r="N240">
        <f>(Table2[[#This Row],[1W Return vs Nifty]]-AVERAGE(Table2[1W Return vs Nifty]))/_xlfn.STDEV.P(Table2[1W Return vs Nifty])</f>
        <v>0.50513433861704204</v>
      </c>
      <c r="O240">
        <v>72.97</v>
      </c>
      <c r="P240">
        <v>67.497985518970196</v>
      </c>
      <c r="Q240">
        <v>60.210861155240998</v>
      </c>
      <c r="R240">
        <v>37.038076777664898</v>
      </c>
      <c r="S240" s="1">
        <f>(Table2[[#This Row],[Close Price]]-Table2[[#This Row],[20D EMA]])/Table2[[#This Row],[20D EMA]]</f>
        <v>6.5506372481841865E-2</v>
      </c>
      <c r="T240" s="1">
        <f>(Table2[[#This Row],[Close Price]]-Table2[[#This Row],[50D EMA]])/Table2[[#This Row],[50D EMA]]</f>
        <v>0.15188622893269152</v>
      </c>
      <c r="U240" s="1">
        <f>(Table2[[#This Row],[Close Price]]-Table2[[#This Row],[200D EMA]])/Table2[[#This Row],[200D EMA]]</f>
        <v>0.2912952664725727</v>
      </c>
      <c r="V240">
        <v>1.25070533196649</v>
      </c>
      <c r="W240">
        <v>77.28</v>
      </c>
      <c r="X240">
        <v>80.39</v>
      </c>
      <c r="Y240">
        <v>77.28</v>
      </c>
      <c r="Z240">
        <v>81.7</v>
      </c>
      <c r="AA240">
        <v>50.4</v>
      </c>
      <c r="AB240">
        <v>84.19</v>
      </c>
      <c r="AC240" s="1">
        <f>(Table2[[#This Row],[Close Price]]/Table2[[#This Row],[Day Low]])-1</f>
        <v>6.0817805383022172E-3</v>
      </c>
      <c r="AD240" s="1">
        <f>(Table2[[#This Row],[Day High]]/Table2[[#This Row],[Close Price]])-1</f>
        <v>3.3954983922829696E-2</v>
      </c>
      <c r="AE240" s="1">
        <f>(Table2[[#This Row],[Close Price]]/Table2[[#This Row],[Current Week Low]])-1</f>
        <v>6.0817805383022172E-3</v>
      </c>
      <c r="AF240" s="1">
        <f>(Table2[[#This Row],[Current Week High]]/Table2[[#This Row],[Close Price]])-1</f>
        <v>5.0803858520900302E-2</v>
      </c>
      <c r="AG240" s="1">
        <f>(Table2[[#This Row],[Close Price]]/Table2[[#This Row],[Current Month Low]])-1</f>
        <v>0.54265873015873023</v>
      </c>
      <c r="AH240" s="1">
        <f>(Table2[[#This Row],[Current Month High]]/Table2[[#This Row],[Close Price]])-1</f>
        <v>8.2829581993569157E-2</v>
      </c>
      <c r="AI240">
        <v>8.2829581993569104</v>
      </c>
      <c r="AJ240">
        <v>103.267973856209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0.25</v>
      </c>
      <c r="AM240" t="s">
        <v>2950</v>
      </c>
      <c r="AN240">
        <v>17.98</v>
      </c>
      <c r="AO240" t="s">
        <v>2950</v>
      </c>
      <c r="AP240">
        <v>9.4775641969790006E-2</v>
      </c>
      <c r="AQ240">
        <f>(Table2[[#This Row],[Sharpe Ratio]]-AVERAGE(Table2[Sharpe Ratio]))/_xlfn.STDEV.P(Table2[Sharpe Ratio])</f>
        <v>0.39543572924576598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3.0917750798264922</v>
      </c>
    </row>
    <row r="241" spans="1:44" x14ac:dyDescent="0.3">
      <c r="A241" t="s">
        <v>229</v>
      </c>
      <c r="B241" t="s">
        <v>230</v>
      </c>
      <c r="C241" t="s">
        <v>2908</v>
      </c>
      <c r="D241" t="s">
        <v>49</v>
      </c>
      <c r="E241">
        <v>105926.17435443999</v>
      </c>
      <c r="F241">
        <v>1431.35</v>
      </c>
      <c r="G241">
        <v>5.7412440538510499</v>
      </c>
      <c r="H241">
        <f>(Table2[[#This Row],[1Y Return vs Nifty]]-AVERAGE(Table2[1Y Return vs Nifty]))/_xlfn.STDEV.P(Table2[1Y Return vs Nifty])</f>
        <v>-0.46909300835884349</v>
      </c>
      <c r="I241">
        <v>9.9916151609592596</v>
      </c>
      <c r="J241">
        <f>(Table2[[#This Row],[1M Return vs Nifty]]-AVERAGE(Table2[1M Return vs Nifty]))/_xlfn.STDEV.P(Table2[1M Return vs Nifty])</f>
        <v>0.64427581270109802</v>
      </c>
      <c r="K241">
        <v>3.83026096227242</v>
      </c>
      <c r="L241">
        <f>(Table2[[#This Row],[6M Return vs Nifty]]-AVERAGE(Table2[6M Return vs Nifty]))/_xlfn.STDEV.P(Table2[6M Return vs Nifty])</f>
        <v>-0.26569220668298676</v>
      </c>
      <c r="M241">
        <v>-1.68388003408502</v>
      </c>
      <c r="N241">
        <f>(Table2[[#This Row],[1W Return vs Nifty]]-AVERAGE(Table2[1W Return vs Nifty]))/_xlfn.STDEV.P(Table2[1W Return vs Nifty])</f>
        <v>-0.3172171466254648</v>
      </c>
      <c r="O241">
        <v>1370</v>
      </c>
      <c r="P241">
        <v>1296.9618481820801</v>
      </c>
      <c r="Q241">
        <v>1180.9883415551401</v>
      </c>
      <c r="R241">
        <v>49.225433216206</v>
      </c>
      <c r="S241" s="1">
        <f>(Table2[[#This Row],[Close Price]]-Table2[[#This Row],[20D EMA]])/Table2[[#This Row],[20D EMA]]</f>
        <v>4.478102189781015E-2</v>
      </c>
      <c r="T241" s="1">
        <f>(Table2[[#This Row],[Close Price]]-Table2[[#This Row],[50D EMA]])/Table2[[#This Row],[50D EMA]]</f>
        <v>0.10361766000001345</v>
      </c>
      <c r="U241" s="1">
        <f>(Table2[[#This Row],[Close Price]]-Table2[[#This Row],[200D EMA]])/Table2[[#This Row],[200D EMA]]</f>
        <v>0.21199333611979648</v>
      </c>
      <c r="V241">
        <v>1.06027125119202</v>
      </c>
      <c r="W241">
        <v>1405.7</v>
      </c>
      <c r="X241">
        <v>1447.15</v>
      </c>
      <c r="Y241">
        <v>1386.35</v>
      </c>
      <c r="Z241">
        <v>1447.15</v>
      </c>
      <c r="AA241">
        <v>1197.5999999999999</v>
      </c>
      <c r="AB241">
        <v>1476.2</v>
      </c>
      <c r="AC241" s="1">
        <f>(Table2[[#This Row],[Close Price]]/Table2[[#This Row],[Day Low]])-1</f>
        <v>1.8247136657892682E-2</v>
      </c>
      <c r="AD241" s="1">
        <f>(Table2[[#This Row],[Day High]]/Table2[[#This Row],[Close Price]])-1</f>
        <v>1.1038530059035212E-2</v>
      </c>
      <c r="AE241" s="1">
        <f>(Table2[[#This Row],[Close Price]]/Table2[[#This Row],[Current Week Low]])-1</f>
        <v>3.2459335665596667E-2</v>
      </c>
      <c r="AF241" s="1">
        <f>(Table2[[#This Row],[Current Week High]]/Table2[[#This Row],[Close Price]])-1</f>
        <v>1.1038530059035212E-2</v>
      </c>
      <c r="AG241" s="1">
        <f>(Table2[[#This Row],[Close Price]]/Table2[[#This Row],[Current Month Low]])-1</f>
        <v>0.1951820307281229</v>
      </c>
      <c r="AH241" s="1">
        <f>(Table2[[#This Row],[Current Month High]]/Table2[[#This Row],[Close Price]])-1</f>
        <v>3.1334055262514537E-2</v>
      </c>
      <c r="AI241">
        <v>3.1334055262514502</v>
      </c>
      <c r="AJ241">
        <v>43.529706693406801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0.08</v>
      </c>
      <c r="AM241" t="s">
        <v>2950</v>
      </c>
      <c r="AN241">
        <v>7.16</v>
      </c>
      <c r="AO241" t="s">
        <v>2950</v>
      </c>
      <c r="AP241">
        <v>9.4670243283735994E-2</v>
      </c>
      <c r="AQ241">
        <f>(Table2[[#This Row],[Sharpe Ratio]]-AVERAGE(Table2[Sharpe Ratio]))/_xlfn.STDEV.P(Table2[Sharpe Ratio])</f>
        <v>0.39427238579431512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-1.3454163171881917E-2</v>
      </c>
    </row>
    <row r="242" spans="1:44" x14ac:dyDescent="0.3">
      <c r="A242" t="s">
        <v>1219</v>
      </c>
      <c r="B242" t="s">
        <v>1220</v>
      </c>
      <c r="C242" t="s">
        <v>2907</v>
      </c>
      <c r="D242" t="s">
        <v>354</v>
      </c>
      <c r="E242">
        <v>8438.4210346100008</v>
      </c>
      <c r="F242">
        <v>745.4</v>
      </c>
      <c r="G242">
        <v>54.807270884256603</v>
      </c>
      <c r="H242">
        <f>(Table2[[#This Row],[1Y Return vs Nifty]]-AVERAGE(Table2[1Y Return vs Nifty]))/_xlfn.STDEV.P(Table2[1Y Return vs Nifty])</f>
        <v>0.1153934359520959</v>
      </c>
      <c r="I242">
        <v>-0.89029167828375</v>
      </c>
      <c r="J242">
        <f>(Table2[[#This Row],[1M Return vs Nifty]]-AVERAGE(Table2[1M Return vs Nifty]))/_xlfn.STDEV.P(Table2[1M Return vs Nifty])</f>
        <v>-0.41873372450269303</v>
      </c>
      <c r="K242">
        <v>-9.0143107539385401</v>
      </c>
      <c r="L242">
        <f>(Table2[[#This Row],[6M Return vs Nifty]]-AVERAGE(Table2[6M Return vs Nifty]))/_xlfn.STDEV.P(Table2[6M Return vs Nifty])</f>
        <v>-0.65927509845808963</v>
      </c>
      <c r="M242">
        <v>-0.63372997191552904</v>
      </c>
      <c r="N242">
        <f>(Table2[[#This Row],[1W Return vs Nifty]]-AVERAGE(Table2[1W Return vs Nifty]))/_xlfn.STDEV.P(Table2[1W Return vs Nifty])</f>
        <v>-0.109133498127093</v>
      </c>
      <c r="O242">
        <v>737.44</v>
      </c>
      <c r="P242">
        <v>726.89319870739996</v>
      </c>
      <c r="Q242">
        <v>679.45942687127297</v>
      </c>
      <c r="R242">
        <v>51.073519037478803</v>
      </c>
      <c r="S242" s="1">
        <f>(Table2[[#This Row],[Close Price]]-Table2[[#This Row],[20D EMA]])/Table2[[#This Row],[20D EMA]]</f>
        <v>1.0794098502928947E-2</v>
      </c>
      <c r="T242" s="1">
        <f>(Table2[[#This Row],[Close Price]]-Table2[[#This Row],[50D EMA]])/Table2[[#This Row],[50D EMA]]</f>
        <v>2.5460138195693385E-2</v>
      </c>
      <c r="U242" s="1">
        <f>(Table2[[#This Row],[Close Price]]-Table2[[#This Row],[200D EMA]])/Table2[[#This Row],[200D EMA]]</f>
        <v>9.7048580858412004E-2</v>
      </c>
      <c r="V242">
        <v>1.0894026912375101</v>
      </c>
      <c r="W242">
        <v>738.05</v>
      </c>
      <c r="X242">
        <v>759.4</v>
      </c>
      <c r="Y242">
        <v>738.05</v>
      </c>
      <c r="Z242">
        <v>772.6</v>
      </c>
      <c r="AA242">
        <v>647.5</v>
      </c>
      <c r="AB242">
        <v>814.4</v>
      </c>
      <c r="AC242" s="1">
        <f>(Table2[[#This Row],[Close Price]]/Table2[[#This Row],[Day Low]])-1</f>
        <v>9.9586748865252428E-3</v>
      </c>
      <c r="AD242" s="1">
        <f>(Table2[[#This Row],[Day High]]/Table2[[#This Row],[Close Price]])-1</f>
        <v>1.8781862087469792E-2</v>
      </c>
      <c r="AE242" s="1">
        <f>(Table2[[#This Row],[Close Price]]/Table2[[#This Row],[Current Week Low]])-1</f>
        <v>9.9586748865252428E-3</v>
      </c>
      <c r="AF242" s="1">
        <f>(Table2[[#This Row],[Current Week High]]/Table2[[#This Row],[Close Price]])-1</f>
        <v>3.6490474912798554E-2</v>
      </c>
      <c r="AG242" s="1">
        <f>(Table2[[#This Row],[Close Price]]/Table2[[#This Row],[Current Month Low]])-1</f>
        <v>0.15119691119691114</v>
      </c>
      <c r="AH242" s="1">
        <f>(Table2[[#This Row],[Current Month High]]/Table2[[#This Row],[Close Price]])-1</f>
        <v>9.2567748859672561E-2</v>
      </c>
      <c r="AI242">
        <v>23.651730614435198</v>
      </c>
      <c r="AJ242">
        <v>85.008687019111406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0.03</v>
      </c>
      <c r="AM242" t="s">
        <v>2950</v>
      </c>
      <c r="AN242">
        <v>4.22</v>
      </c>
      <c r="AO242" t="s">
        <v>2950</v>
      </c>
      <c r="AP242">
        <v>9.4515913363639001E-2</v>
      </c>
      <c r="AQ242">
        <f>(Table2[[#This Row],[Sharpe Ratio]]-AVERAGE(Table2[Sharpe Ratio]))/_xlfn.STDEV.P(Table2[Sharpe Ratio])</f>
        <v>0.39256896131504065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-0.67917992382073922</v>
      </c>
    </row>
    <row r="243" spans="1:44" x14ac:dyDescent="0.3">
      <c r="A243" t="s">
        <v>1417</v>
      </c>
      <c r="B243" t="s">
        <v>1418</v>
      </c>
      <c r="C243" t="s">
        <v>2925</v>
      </c>
      <c r="D243" t="s">
        <v>649</v>
      </c>
      <c r="E243">
        <v>6399.1735446000002</v>
      </c>
      <c r="F243">
        <v>526.5</v>
      </c>
      <c r="G243">
        <v>39.448536933888199</v>
      </c>
      <c r="H243">
        <f>(Table2[[#This Row],[1Y Return vs Nifty]]-AVERAGE(Table2[1Y Return vs Nifty]))/_xlfn.STDEV.P(Table2[1Y Return vs Nifty])</f>
        <v>-6.7563538061655465E-2</v>
      </c>
      <c r="I243">
        <v>38.240641508600497</v>
      </c>
      <c r="J243">
        <f>(Table2[[#This Row],[1M Return vs Nifty]]-AVERAGE(Table2[1M Return vs Nifty]))/_xlfn.STDEV.P(Table2[1M Return vs Nifty])</f>
        <v>3.4038091250036273</v>
      </c>
      <c r="K243">
        <v>22.299435961065999</v>
      </c>
      <c r="L243">
        <f>(Table2[[#This Row],[6M Return vs Nifty]]-AVERAGE(Table2[6M Return vs Nifty]))/_xlfn.STDEV.P(Table2[6M Return vs Nifty])</f>
        <v>0.30023957098394088</v>
      </c>
      <c r="M243">
        <v>7.4035557804663403</v>
      </c>
      <c r="N243">
        <f>(Table2[[#This Row],[1W Return vs Nifty]]-AVERAGE(Table2[1W Return vs Nifty]))/_xlfn.STDEV.P(Table2[1W Return vs Nifty])</f>
        <v>1.4834272259322423</v>
      </c>
      <c r="O243">
        <v>457</v>
      </c>
      <c r="P243">
        <v>413.83011053719298</v>
      </c>
      <c r="Q243">
        <v>384.70946488401302</v>
      </c>
      <c r="R243">
        <v>60.280475172651101</v>
      </c>
      <c r="S243" s="1">
        <f>(Table2[[#This Row],[Close Price]]-Table2[[#This Row],[20D EMA]])/Table2[[#This Row],[20D EMA]]</f>
        <v>0.15207877461706784</v>
      </c>
      <c r="T243" s="1">
        <f>(Table2[[#This Row],[Close Price]]-Table2[[#This Row],[50D EMA]])/Table2[[#This Row],[50D EMA]]</f>
        <v>0.27226121684705401</v>
      </c>
      <c r="U243" s="1">
        <f>(Table2[[#This Row],[Close Price]]-Table2[[#This Row],[200D EMA]])/Table2[[#This Row],[200D EMA]]</f>
        <v>0.36856523703864619</v>
      </c>
      <c r="V243">
        <v>2.91841901194557</v>
      </c>
      <c r="W243">
        <v>516.6</v>
      </c>
      <c r="X243">
        <v>532.1</v>
      </c>
      <c r="Y243">
        <v>516.6</v>
      </c>
      <c r="Z243">
        <v>555</v>
      </c>
      <c r="AA243">
        <v>346.5</v>
      </c>
      <c r="AB243">
        <v>555</v>
      </c>
      <c r="AC243" s="1">
        <f>(Table2[[#This Row],[Close Price]]/Table2[[#This Row],[Day Low]])-1</f>
        <v>1.9163763066202044E-2</v>
      </c>
      <c r="AD243" s="1">
        <f>(Table2[[#This Row],[Day High]]/Table2[[#This Row],[Close Price]])-1</f>
        <v>1.0636277302944031E-2</v>
      </c>
      <c r="AE243" s="1">
        <f>(Table2[[#This Row],[Close Price]]/Table2[[#This Row],[Current Week Low]])-1</f>
        <v>1.9163763066202044E-2</v>
      </c>
      <c r="AF243" s="1">
        <f>(Table2[[#This Row],[Current Week High]]/Table2[[#This Row],[Close Price]])-1</f>
        <v>5.4131054131054235E-2</v>
      </c>
      <c r="AG243" s="1">
        <f>(Table2[[#This Row],[Close Price]]/Table2[[#This Row],[Current Month Low]])-1</f>
        <v>0.51948051948051943</v>
      </c>
      <c r="AH243" s="1">
        <f>(Table2[[#This Row],[Current Month High]]/Table2[[#This Row],[Close Price]])-1</f>
        <v>5.4131054131054235E-2</v>
      </c>
      <c r="AI243">
        <v>5.4131054131054199</v>
      </c>
      <c r="AJ243">
        <v>71.834203655352496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0.37</v>
      </c>
      <c r="AM243" t="s">
        <v>2950</v>
      </c>
      <c r="AN243">
        <v>32.54</v>
      </c>
      <c r="AO243" t="s">
        <v>2950</v>
      </c>
      <c r="AP243">
        <v>9.4423712073894994E-2</v>
      </c>
      <c r="AQ243">
        <f>(Table2[[#This Row],[Sharpe Ratio]]-AVERAGE(Table2[Sharpe Ratio]))/_xlfn.STDEV.P(Table2[Sharpe Ratio])</f>
        <v>0.39155128480829515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5.5114636686664502</v>
      </c>
    </row>
    <row r="244" spans="1:44" x14ac:dyDescent="0.3">
      <c r="A244" t="s">
        <v>333</v>
      </c>
      <c r="B244" t="s">
        <v>334</v>
      </c>
      <c r="C244" t="s">
        <v>2916</v>
      </c>
      <c r="D244" t="s">
        <v>335</v>
      </c>
      <c r="E244">
        <v>69517.360010549994</v>
      </c>
      <c r="F244">
        <v>5887.95</v>
      </c>
      <c r="G244">
        <v>62.498942928007203</v>
      </c>
      <c r="H244">
        <f>(Table2[[#This Row],[1Y Return vs Nifty]]-AVERAGE(Table2[1Y Return vs Nifty]))/_xlfn.STDEV.P(Table2[1Y Return vs Nifty])</f>
        <v>0.20701850392828944</v>
      </c>
      <c r="I244">
        <v>3.9451535819557</v>
      </c>
      <c r="J244">
        <f>(Table2[[#This Row],[1M Return vs Nifty]]-AVERAGE(Table2[1M Return vs Nifty]))/_xlfn.STDEV.P(Table2[1M Return vs Nifty])</f>
        <v>5.362139709463272E-2</v>
      </c>
      <c r="K244">
        <v>17.1944190448996</v>
      </c>
      <c r="L244">
        <f>(Table2[[#This Row],[6M Return vs Nifty]]-AVERAGE(Table2[6M Return vs Nifty]))/_xlfn.STDEV.P(Table2[6M Return vs Nifty])</f>
        <v>0.14381183132721531</v>
      </c>
      <c r="M244">
        <v>-2.8080390938450002</v>
      </c>
      <c r="N244">
        <f>(Table2[[#This Row],[1W Return vs Nifty]]-AVERAGE(Table2[1W Return vs Nifty]))/_xlfn.STDEV.P(Table2[1W Return vs Nifty])</f>
        <v>-0.53996542525157409</v>
      </c>
      <c r="O244">
        <v>5835.06</v>
      </c>
      <c r="P244">
        <v>5393.7280122996099</v>
      </c>
      <c r="Q244">
        <v>4495.1914875252996</v>
      </c>
      <c r="R244">
        <v>60.660765839207897</v>
      </c>
      <c r="S244" s="1">
        <f>(Table2[[#This Row],[Close Price]]-Table2[[#This Row],[20D EMA]])/Table2[[#This Row],[20D EMA]]</f>
        <v>9.0641741473094384E-3</v>
      </c>
      <c r="T244" s="1">
        <f>(Table2[[#This Row],[Close Price]]-Table2[[#This Row],[50D EMA]])/Table2[[#This Row],[50D EMA]]</f>
        <v>9.1629015510865358E-2</v>
      </c>
      <c r="U244" s="1">
        <f>(Table2[[#This Row],[Close Price]]-Table2[[#This Row],[200D EMA]])/Table2[[#This Row],[200D EMA]]</f>
        <v>0.30983296625733825</v>
      </c>
      <c r="V244">
        <v>0.66384272639895103</v>
      </c>
      <c r="W244">
        <v>5855.6</v>
      </c>
      <c r="X244">
        <v>6018.85</v>
      </c>
      <c r="Y244">
        <v>5824.25</v>
      </c>
      <c r="Z244">
        <v>6020.5</v>
      </c>
      <c r="AA244">
        <v>5196.05</v>
      </c>
      <c r="AB244">
        <v>6460</v>
      </c>
      <c r="AC244" s="1">
        <f>(Table2[[#This Row],[Close Price]]/Table2[[#This Row],[Day Low]])-1</f>
        <v>5.5246259990435753E-3</v>
      </c>
      <c r="AD244" s="1">
        <f>(Table2[[#This Row],[Day High]]/Table2[[#This Row],[Close Price]])-1</f>
        <v>2.2231846398152344E-2</v>
      </c>
      <c r="AE244" s="1">
        <f>(Table2[[#This Row],[Close Price]]/Table2[[#This Row],[Current Week Low]])-1</f>
        <v>1.0937030518950897E-2</v>
      </c>
      <c r="AF244" s="1">
        <f>(Table2[[#This Row],[Current Week High]]/Table2[[#This Row],[Close Price]])-1</f>
        <v>2.2512079756112024E-2</v>
      </c>
      <c r="AG244" s="1">
        <f>(Table2[[#This Row],[Close Price]]/Table2[[#This Row],[Current Month Low]])-1</f>
        <v>0.13315884181253068</v>
      </c>
      <c r="AH244" s="1">
        <f>(Table2[[#This Row],[Current Month High]]/Table2[[#This Row],[Close Price]])-1</f>
        <v>9.7156056012704051E-2</v>
      </c>
      <c r="AI244">
        <v>9.7156056012704006</v>
      </c>
      <c r="AJ244">
        <v>92.4166666666666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0.28000000000000003</v>
      </c>
      <c r="AM244" t="s">
        <v>2950</v>
      </c>
      <c r="AN244">
        <v>2.77</v>
      </c>
      <c r="AO244" t="s">
        <v>2950</v>
      </c>
      <c r="AP244">
        <v>9.4231835439471001E-2</v>
      </c>
      <c r="AQ244">
        <f>(Table2[[#This Row],[Sharpe Ratio]]-AVERAGE(Table2[Sharpe Ratio]))/_xlfn.STDEV.P(Table2[Sharpe Ratio])</f>
        <v>0.38943343652668383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0.25391974362524727</v>
      </c>
    </row>
    <row r="245" spans="1:44" x14ac:dyDescent="0.3">
      <c r="A245" t="s">
        <v>913</v>
      </c>
      <c r="B245" t="s">
        <v>914</v>
      </c>
      <c r="C245" t="s">
        <v>2917</v>
      </c>
      <c r="D245" t="s">
        <v>454</v>
      </c>
      <c r="E245">
        <v>14458.030394470001</v>
      </c>
      <c r="F245">
        <v>1189.7</v>
      </c>
      <c r="G245">
        <v>36.536274616835399</v>
      </c>
      <c r="H245">
        <f>(Table2[[#This Row],[1Y Return vs Nifty]]-AVERAGE(Table2[1Y Return vs Nifty]))/_xlfn.STDEV.P(Table2[1Y Return vs Nifty])</f>
        <v>-0.1022551150356466</v>
      </c>
      <c r="I245">
        <v>14.0265137760691</v>
      </c>
      <c r="J245">
        <f>(Table2[[#This Row],[1M Return vs Nifty]]-AVERAGE(Table2[1M Return vs Nifty]))/_xlfn.STDEV.P(Table2[1M Return vs Nifty])</f>
        <v>1.0384287652005975</v>
      </c>
      <c r="K245">
        <v>8.2659638892030305</v>
      </c>
      <c r="L245">
        <f>(Table2[[#This Row],[6M Return vs Nifty]]-AVERAGE(Table2[6M Return vs Nifty]))/_xlfn.STDEV.P(Table2[6M Return vs Nifty])</f>
        <v>-0.12977356154565878</v>
      </c>
      <c r="M245">
        <v>-3.2029643679355999</v>
      </c>
      <c r="N245">
        <f>(Table2[[#This Row],[1W Return vs Nifty]]-AVERAGE(Table2[1W Return vs Nifty]))/_xlfn.STDEV.P(Table2[1W Return vs Nifty])</f>
        <v>-0.61821851962098462</v>
      </c>
      <c r="O245">
        <v>1142.44</v>
      </c>
      <c r="P245">
        <v>1084.6307008486399</v>
      </c>
      <c r="Q245">
        <v>954.50468106226901</v>
      </c>
      <c r="R245">
        <v>43.764012522243398</v>
      </c>
      <c r="S245" s="1">
        <f>(Table2[[#This Row],[Close Price]]-Table2[[#This Row],[20D EMA]])/Table2[[#This Row],[20D EMA]]</f>
        <v>4.1367599173698387E-2</v>
      </c>
      <c r="T245" s="1">
        <f>(Table2[[#This Row],[Close Price]]-Table2[[#This Row],[50D EMA]])/Table2[[#This Row],[50D EMA]]</f>
        <v>9.6871035523106191E-2</v>
      </c>
      <c r="U245" s="1">
        <f>(Table2[[#This Row],[Close Price]]-Table2[[#This Row],[200D EMA]])/Table2[[#This Row],[200D EMA]]</f>
        <v>0.24640562126524301</v>
      </c>
      <c r="V245">
        <v>0.84201355076851003</v>
      </c>
      <c r="W245">
        <v>1184</v>
      </c>
      <c r="X245">
        <v>1218</v>
      </c>
      <c r="Y245">
        <v>1165.95</v>
      </c>
      <c r="Z245">
        <v>1238.8499999999999</v>
      </c>
      <c r="AA245">
        <v>929.95</v>
      </c>
      <c r="AB245">
        <v>1253.3</v>
      </c>
      <c r="AC245" s="1">
        <f>(Table2[[#This Row],[Close Price]]/Table2[[#This Row],[Day Low]])-1</f>
        <v>4.8141891891892996E-3</v>
      </c>
      <c r="AD245" s="1">
        <f>(Table2[[#This Row],[Day High]]/Table2[[#This Row],[Close Price]])-1</f>
        <v>2.3787509456165479E-2</v>
      </c>
      <c r="AE245" s="1">
        <f>(Table2[[#This Row],[Close Price]]/Table2[[#This Row],[Current Week Low]])-1</f>
        <v>2.0369655645610774E-2</v>
      </c>
      <c r="AF245" s="1">
        <f>(Table2[[#This Row],[Current Week High]]/Table2[[#This Row],[Close Price]])-1</f>
        <v>4.1312936034294312E-2</v>
      </c>
      <c r="AG245" s="1">
        <f>(Table2[[#This Row],[Close Price]]/Table2[[#This Row],[Current Month Low]])-1</f>
        <v>0.2793160922630249</v>
      </c>
      <c r="AH245" s="1">
        <f>(Table2[[#This Row],[Current Month High]]/Table2[[#This Row],[Close Price]])-1</f>
        <v>5.3458855173573072E-2</v>
      </c>
      <c r="AI245">
        <v>5.3458855173573001</v>
      </c>
      <c r="AJ245">
        <v>68.608276643990905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0.11</v>
      </c>
      <c r="AM245" t="s">
        <v>2950</v>
      </c>
      <c r="AN245">
        <v>11.2</v>
      </c>
      <c r="AO245" t="s">
        <v>2950</v>
      </c>
      <c r="AP245">
        <v>9.4142198299259003E-2</v>
      </c>
      <c r="AQ245">
        <f>(Table2[[#This Row],[Sharpe Ratio]]-AVERAGE(Table2[Sharpe Ratio]))/_xlfn.STDEV.P(Table2[Sharpe Ratio])</f>
        <v>0.38844406195308651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0.57662563095139396</v>
      </c>
    </row>
    <row r="246" spans="1:44" x14ac:dyDescent="0.3">
      <c r="A246" t="s">
        <v>1640</v>
      </c>
      <c r="B246" t="s">
        <v>1641</v>
      </c>
      <c r="C246" t="s">
        <v>2916</v>
      </c>
      <c r="D246" t="s">
        <v>1453</v>
      </c>
      <c r="E246">
        <v>4443.0926401750003</v>
      </c>
      <c r="F246">
        <v>706.05</v>
      </c>
      <c r="G246">
        <v>-3.4240185624802701</v>
      </c>
      <c r="H246">
        <f>(Table2[[#This Row],[1Y Return vs Nifty]]-AVERAGE(Table2[1Y Return vs Nifty]))/_xlfn.STDEV.P(Table2[1Y Return vs Nifty])</f>
        <v>-0.57827184560832356</v>
      </c>
      <c r="I246">
        <v>-0.39106315581689399</v>
      </c>
      <c r="J246">
        <f>(Table2[[#This Row],[1M Return vs Nifty]]-AVERAGE(Table2[1M Return vs Nifty]))/_xlfn.STDEV.P(Table2[1M Return vs Nifty])</f>
        <v>-0.36996610606355723</v>
      </c>
      <c r="K246">
        <v>-27.499279955381599</v>
      </c>
      <c r="L246">
        <f>(Table2[[#This Row],[6M Return vs Nifty]]-AVERAGE(Table2[6M Return vs Nifty]))/_xlfn.STDEV.P(Table2[6M Return vs Nifty])</f>
        <v>-1.2256908414988272</v>
      </c>
      <c r="M246">
        <v>1.11881786681435</v>
      </c>
      <c r="N246">
        <f>(Table2[[#This Row],[1W Return vs Nifty]]-AVERAGE(Table2[1W Return vs Nifty]))/_xlfn.STDEV.P(Table2[1W Return vs Nifty])</f>
        <v>0.23812787106948538</v>
      </c>
      <c r="O246">
        <v>698.27</v>
      </c>
      <c r="P246">
        <v>719.741139849619</v>
      </c>
      <c r="Q246">
        <v>746.561762869571</v>
      </c>
      <c r="R246">
        <v>36.546956054382399</v>
      </c>
      <c r="S246" s="1">
        <f>(Table2[[#This Row],[Close Price]]-Table2[[#This Row],[20D EMA]])/Table2[[#This Row],[20D EMA]]</f>
        <v>1.1141821931344571E-2</v>
      </c>
      <c r="T246" s="1">
        <f>(Table2[[#This Row],[Close Price]]-Table2[[#This Row],[50D EMA]])/Table2[[#This Row],[50D EMA]]</f>
        <v>-1.9022311066558793E-2</v>
      </c>
      <c r="U246" s="1">
        <f>(Table2[[#This Row],[Close Price]]-Table2[[#This Row],[200D EMA]])/Table2[[#This Row],[200D EMA]]</f>
        <v>-5.426444921831431E-2</v>
      </c>
      <c r="V246">
        <v>0.71993041039357897</v>
      </c>
      <c r="W246">
        <v>703</v>
      </c>
      <c r="X246">
        <v>713.95</v>
      </c>
      <c r="Y246">
        <v>700.7</v>
      </c>
      <c r="Z246">
        <v>719</v>
      </c>
      <c r="AA246">
        <v>610.4</v>
      </c>
      <c r="AB246">
        <v>723.35</v>
      </c>
      <c r="AC246" s="1">
        <f>(Table2[[#This Row],[Close Price]]/Table2[[#This Row],[Day Low]])-1</f>
        <v>4.3385490753911071E-3</v>
      </c>
      <c r="AD246" s="1">
        <f>(Table2[[#This Row],[Day High]]/Table2[[#This Row],[Close Price]])-1</f>
        <v>1.1189009276963535E-2</v>
      </c>
      <c r="AE246" s="1">
        <f>(Table2[[#This Row],[Close Price]]/Table2[[#This Row],[Current Week Low]])-1</f>
        <v>7.6352219209361305E-3</v>
      </c>
      <c r="AF246" s="1">
        <f>(Table2[[#This Row],[Current Week High]]/Table2[[#This Row],[Close Price]])-1</f>
        <v>1.8341477232490577E-2</v>
      </c>
      <c r="AG246" s="1">
        <f>(Table2[[#This Row],[Close Price]]/Table2[[#This Row],[Current Month Low]])-1</f>
        <v>0.15670052424639569</v>
      </c>
      <c r="AH246" s="1">
        <f>(Table2[[#This Row],[Current Month High]]/Table2[[#This Row],[Close Price]])-1</f>
        <v>2.4502513986261798E-2</v>
      </c>
      <c r="AI246">
        <v>54.238368387507897</v>
      </c>
      <c r="AJ246">
        <v>26.069100973127401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-0.12</v>
      </c>
      <c r="AM246" t="s">
        <v>2949</v>
      </c>
      <c r="AN246">
        <v>6.42</v>
      </c>
      <c r="AO246" t="s">
        <v>2950</v>
      </c>
      <c r="AP246">
        <v>9.3759545237531994E-2</v>
      </c>
      <c r="AQ246">
        <f>(Table2[[#This Row],[Sharpe Ratio]]-AVERAGE(Table2[Sharpe Ratio]))/_xlfn.STDEV.P(Table2[Sharpe Ratio])</f>
        <v>0.38422050898289473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47" spans="1:44" x14ac:dyDescent="0.3">
      <c r="A247" t="s">
        <v>1684</v>
      </c>
      <c r="B247" t="s">
        <v>1685</v>
      </c>
      <c r="C247" t="s">
        <v>2910</v>
      </c>
      <c r="D247" t="s">
        <v>1033</v>
      </c>
      <c r="E247">
        <v>4171.1464103400003</v>
      </c>
      <c r="F247">
        <v>41.4</v>
      </c>
      <c r="G247">
        <v>136.607931762796</v>
      </c>
      <c r="H247">
        <f>(Table2[[#This Row],[1Y Return vs Nifty]]-AVERAGE(Table2[1Y Return vs Nifty]))/_xlfn.STDEV.P(Table2[1Y Return vs Nifty])</f>
        <v>1.089822802006948</v>
      </c>
      <c r="I247">
        <v>23.6464909777232</v>
      </c>
      <c r="J247">
        <f>(Table2[[#This Row],[1M Return vs Nifty]]-AVERAGE(Table2[1M Return vs Nifty]))/_xlfn.STDEV.P(Table2[1M Return vs Nifty])</f>
        <v>1.9781654918708946</v>
      </c>
      <c r="K247">
        <v>38.0792750932427</v>
      </c>
      <c r="L247">
        <f>(Table2[[#This Row],[6M Return vs Nifty]]-AVERAGE(Table2[6M Return vs Nifty]))/_xlfn.STDEV.P(Table2[6M Return vs Nifty])</f>
        <v>0.78376481842754597</v>
      </c>
      <c r="M247">
        <v>-2.8577005800452802</v>
      </c>
      <c r="N247">
        <f>(Table2[[#This Row],[1W Return vs Nifty]]-AVERAGE(Table2[1W Return vs Nifty]))/_xlfn.STDEV.P(Table2[1W Return vs Nifty])</f>
        <v>-0.54980567914543899</v>
      </c>
      <c r="O247">
        <v>37.82</v>
      </c>
      <c r="P247">
        <v>35.1296597618052</v>
      </c>
      <c r="Q247">
        <v>30.301512319859299</v>
      </c>
      <c r="R247">
        <v>49.282684462821798</v>
      </c>
      <c r="S247" s="1">
        <f>(Table2[[#This Row],[Close Price]]-Table2[[#This Row],[20D EMA]])/Table2[[#This Row],[20D EMA]]</f>
        <v>9.4658910629296628E-2</v>
      </c>
      <c r="T247" s="1">
        <f>(Table2[[#This Row],[Close Price]]-Table2[[#This Row],[50D EMA]])/Table2[[#This Row],[50D EMA]]</f>
        <v>0.17849134551004786</v>
      </c>
      <c r="U247" s="1">
        <f>(Table2[[#This Row],[Close Price]]-Table2[[#This Row],[200D EMA]])/Table2[[#This Row],[200D EMA]]</f>
        <v>0.36626844109252149</v>
      </c>
      <c r="V247">
        <v>2.8446768756982901</v>
      </c>
      <c r="W247">
        <v>41.25</v>
      </c>
      <c r="X247">
        <v>43.12</v>
      </c>
      <c r="Y247">
        <v>41</v>
      </c>
      <c r="Z247">
        <v>43.12</v>
      </c>
      <c r="AA247">
        <v>27.55</v>
      </c>
      <c r="AB247">
        <v>44.4</v>
      </c>
      <c r="AC247" s="1">
        <f>(Table2[[#This Row],[Close Price]]/Table2[[#This Row],[Day Low]])-1</f>
        <v>3.6363636363636598E-3</v>
      </c>
      <c r="AD247" s="1">
        <f>(Table2[[#This Row],[Day High]]/Table2[[#This Row],[Close Price]])-1</f>
        <v>4.154589371980677E-2</v>
      </c>
      <c r="AE247" s="1">
        <f>(Table2[[#This Row],[Close Price]]/Table2[[#This Row],[Current Week Low]])-1</f>
        <v>9.7560975609756184E-3</v>
      </c>
      <c r="AF247" s="1">
        <f>(Table2[[#This Row],[Current Week High]]/Table2[[#This Row],[Close Price]])-1</f>
        <v>4.154589371980677E-2</v>
      </c>
      <c r="AG247" s="1">
        <f>(Table2[[#This Row],[Close Price]]/Table2[[#This Row],[Current Month Low]])-1</f>
        <v>0.50272232304900166</v>
      </c>
      <c r="AH247" s="1">
        <f>(Table2[[#This Row],[Current Month High]]/Table2[[#This Row],[Close Price]])-1</f>
        <v>7.2463768115942129E-2</v>
      </c>
      <c r="AI247">
        <v>7.2463768115942102</v>
      </c>
      <c r="AJ247">
        <v>168.83116883116799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0.18</v>
      </c>
      <c r="AM247" t="s">
        <v>2950</v>
      </c>
      <c r="AN247">
        <v>28.17</v>
      </c>
      <c r="AO247" t="s">
        <v>2950</v>
      </c>
      <c r="AP247">
        <v>9.3545531282126004E-2</v>
      </c>
      <c r="AQ247">
        <f>(Table2[[#This Row],[Sharpe Ratio]]-AVERAGE(Table2[Sharpe Ratio]))/_xlfn.STDEV.P(Table2[Sharpe Ratio])</f>
        <v>0.38185831887539123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3.6838057520353407</v>
      </c>
    </row>
    <row r="248" spans="1:44" x14ac:dyDescent="0.3">
      <c r="A248" t="s">
        <v>1486</v>
      </c>
      <c r="B248" t="s">
        <v>1487</v>
      </c>
      <c r="C248" t="s">
        <v>621</v>
      </c>
      <c r="D248" t="s">
        <v>621</v>
      </c>
      <c r="E248">
        <v>5767.9927929550004</v>
      </c>
      <c r="F248">
        <v>538.9</v>
      </c>
      <c r="G248">
        <v>26.119065810483001</v>
      </c>
      <c r="H248">
        <f>(Table2[[#This Row],[1Y Return vs Nifty]]-AVERAGE(Table2[1Y Return vs Nifty]))/_xlfn.STDEV.P(Table2[1Y Return vs Nifty])</f>
        <v>-0.22634743977012914</v>
      </c>
      <c r="I248">
        <v>18.782532829001099</v>
      </c>
      <c r="J248">
        <f>(Table2[[#This Row],[1M Return vs Nifty]]-AVERAGE(Table2[1M Return vs Nifty]))/_xlfn.STDEV.P(Table2[1M Return vs Nifty])</f>
        <v>1.5030250613347915</v>
      </c>
      <c r="K248">
        <v>-11.007750076256601</v>
      </c>
      <c r="L248">
        <f>(Table2[[#This Row],[6M Return vs Nifty]]-AVERAGE(Table2[6M Return vs Nifty]))/_xlfn.STDEV.P(Table2[6M Return vs Nifty])</f>
        <v>-0.72035799249230115</v>
      </c>
      <c r="M248">
        <v>1.8292382272535199</v>
      </c>
      <c r="N248">
        <f>(Table2[[#This Row],[1W Return vs Nifty]]-AVERAGE(Table2[1W Return vs Nifty]))/_xlfn.STDEV.P(Table2[1W Return vs Nifty])</f>
        <v>0.37889523936570513</v>
      </c>
      <c r="O248">
        <v>494.69</v>
      </c>
      <c r="P248">
        <v>477.24482994193397</v>
      </c>
      <c r="Q248">
        <v>478.91743155545902</v>
      </c>
      <c r="R248">
        <v>46.069927146187098</v>
      </c>
      <c r="S248" s="1">
        <f>(Table2[[#This Row],[Close Price]]-Table2[[#This Row],[20D EMA]])/Table2[[#This Row],[20D EMA]]</f>
        <v>8.9369099840303987E-2</v>
      </c>
      <c r="T248" s="1">
        <f>(Table2[[#This Row],[Close Price]]-Table2[[#This Row],[50D EMA]])/Table2[[#This Row],[50D EMA]]</f>
        <v>0.12918981241885333</v>
      </c>
      <c r="U248" s="1">
        <f>(Table2[[#This Row],[Close Price]]-Table2[[#This Row],[200D EMA]])/Table2[[#This Row],[200D EMA]]</f>
        <v>0.12524615829857288</v>
      </c>
      <c r="V248">
        <v>2.3182160343659</v>
      </c>
      <c r="W248">
        <v>531.04999999999995</v>
      </c>
      <c r="X248">
        <v>550.9</v>
      </c>
      <c r="Y248">
        <v>529.1</v>
      </c>
      <c r="Z248">
        <v>552.9</v>
      </c>
      <c r="AA248">
        <v>394.7</v>
      </c>
      <c r="AB248">
        <v>566</v>
      </c>
      <c r="AC248" s="1">
        <f>(Table2[[#This Row],[Close Price]]/Table2[[#This Row],[Day Low]])-1</f>
        <v>1.4782035589869125E-2</v>
      </c>
      <c r="AD248" s="1">
        <f>(Table2[[#This Row],[Day High]]/Table2[[#This Row],[Close Price]])-1</f>
        <v>2.2267582111709094E-2</v>
      </c>
      <c r="AE248" s="1">
        <f>(Table2[[#This Row],[Close Price]]/Table2[[#This Row],[Current Week Low]])-1</f>
        <v>1.8522018522018513E-2</v>
      </c>
      <c r="AF248" s="1">
        <f>(Table2[[#This Row],[Current Week High]]/Table2[[#This Row],[Close Price]])-1</f>
        <v>2.5978845796993832E-2</v>
      </c>
      <c r="AG248" s="1">
        <f>(Table2[[#This Row],[Close Price]]/Table2[[#This Row],[Current Month Low]])-1</f>
        <v>0.36534076513807956</v>
      </c>
      <c r="AH248" s="1">
        <f>(Table2[[#This Row],[Current Month High]]/Table2[[#This Row],[Close Price]])-1</f>
        <v>5.0287622935609511E-2</v>
      </c>
      <c r="AI248">
        <v>23.5850807199851</v>
      </c>
      <c r="AJ248">
        <v>70.564962810571302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-0.02</v>
      </c>
      <c r="AM248" t="s">
        <v>2949</v>
      </c>
      <c r="AN248">
        <v>27.66</v>
      </c>
      <c r="AO248" t="s">
        <v>2950</v>
      </c>
      <c r="AP248">
        <v>9.3316415024072993E-2</v>
      </c>
      <c r="AQ248">
        <f>(Table2[[#This Row],[Sharpe Ratio]]-AVERAGE(Table2[Sharpe Ratio]))/_xlfn.STDEV.P(Table2[Sharpe Ratio])</f>
        <v>0.37932943632091326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49" spans="1:44" x14ac:dyDescent="0.3">
      <c r="A249" t="s">
        <v>1347</v>
      </c>
      <c r="B249" t="s">
        <v>1348</v>
      </c>
      <c r="C249" t="s">
        <v>2917</v>
      </c>
      <c r="D249" t="s">
        <v>354</v>
      </c>
      <c r="E249">
        <v>7001.2199473649998</v>
      </c>
      <c r="F249">
        <v>476.55</v>
      </c>
      <c r="G249">
        <v>11.667485763832801</v>
      </c>
      <c r="H249">
        <f>(Table2[[#This Row],[1Y Return vs Nifty]]-AVERAGE(Table2[1Y Return vs Nifty]))/_xlfn.STDEV.P(Table2[1Y Return vs Nifty])</f>
        <v>-0.39849817586574382</v>
      </c>
      <c r="I249">
        <v>5.2551712297785196</v>
      </c>
      <c r="J249">
        <f>(Table2[[#This Row],[1M Return vs Nifty]]-AVERAGE(Table2[1M Return vs Nifty]))/_xlfn.STDEV.P(Table2[1M Return vs Nifty])</f>
        <v>0.18159173116503602</v>
      </c>
      <c r="K249">
        <v>14.248497057545499</v>
      </c>
      <c r="L249">
        <f>(Table2[[#This Row],[6M Return vs Nifty]]-AVERAGE(Table2[6M Return vs Nifty]))/_xlfn.STDEV.P(Table2[6M Return vs Nifty])</f>
        <v>5.3542998676038581E-2</v>
      </c>
      <c r="M249">
        <v>-2.7391121943210699</v>
      </c>
      <c r="N249">
        <f>(Table2[[#This Row],[1W Return vs Nifty]]-AVERAGE(Table2[1W Return vs Nifty]))/_xlfn.STDEV.P(Table2[1W Return vs Nifty])</f>
        <v>-0.52630779550007933</v>
      </c>
      <c r="O249">
        <v>459.85</v>
      </c>
      <c r="P249">
        <v>437.221858078634</v>
      </c>
      <c r="Q249">
        <v>394.586150358027</v>
      </c>
      <c r="R249">
        <v>56.017064265800599</v>
      </c>
      <c r="S249" s="1">
        <f>(Table2[[#This Row],[Close Price]]-Table2[[#This Row],[20D EMA]])/Table2[[#This Row],[20D EMA]]</f>
        <v>3.6316190061976707E-2</v>
      </c>
      <c r="T249" s="1">
        <f>(Table2[[#This Row],[Close Price]]-Table2[[#This Row],[50D EMA]])/Table2[[#This Row],[50D EMA]]</f>
        <v>8.9950081851335253E-2</v>
      </c>
      <c r="U249" s="1">
        <f>(Table2[[#This Row],[Close Price]]-Table2[[#This Row],[200D EMA]])/Table2[[#This Row],[200D EMA]]</f>
        <v>0.20772105044133776</v>
      </c>
      <c r="V249">
        <v>0.922442216073735</v>
      </c>
      <c r="W249">
        <v>466.4</v>
      </c>
      <c r="X249">
        <v>478.55</v>
      </c>
      <c r="Y249">
        <v>466.4</v>
      </c>
      <c r="Z249">
        <v>484.6</v>
      </c>
      <c r="AA249">
        <v>395.55</v>
      </c>
      <c r="AB249">
        <v>502.4</v>
      </c>
      <c r="AC249" s="1">
        <f>(Table2[[#This Row],[Close Price]]/Table2[[#This Row],[Day Low]])-1</f>
        <v>2.1762435677530112E-2</v>
      </c>
      <c r="AD249" s="1">
        <f>(Table2[[#This Row],[Day High]]/Table2[[#This Row],[Close Price]])-1</f>
        <v>4.196831392298872E-3</v>
      </c>
      <c r="AE249" s="1">
        <f>(Table2[[#This Row],[Close Price]]/Table2[[#This Row],[Current Week Low]])-1</f>
        <v>2.1762435677530112E-2</v>
      </c>
      <c r="AF249" s="1">
        <f>(Table2[[#This Row],[Current Week High]]/Table2[[#This Row],[Close Price]])-1</f>
        <v>1.689224635400266E-2</v>
      </c>
      <c r="AG249" s="1">
        <f>(Table2[[#This Row],[Close Price]]/Table2[[#This Row],[Current Month Low]])-1</f>
        <v>0.20477815699658697</v>
      </c>
      <c r="AH249" s="1">
        <f>(Table2[[#This Row],[Current Month High]]/Table2[[#This Row],[Close Price]])-1</f>
        <v>5.4244045745462044E-2</v>
      </c>
      <c r="AI249">
        <v>5.4244045745462</v>
      </c>
      <c r="AJ249">
        <v>39.750733137829897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0.14000000000000001</v>
      </c>
      <c r="AM249" t="s">
        <v>2950</v>
      </c>
      <c r="AN249">
        <v>3.89</v>
      </c>
      <c r="AO249" t="s">
        <v>2950</v>
      </c>
      <c r="AP249">
        <v>9.3269216563828999E-2</v>
      </c>
      <c r="AQ249">
        <f>(Table2[[#This Row],[Sharpe Ratio]]-AVERAGE(Table2[Sharpe Ratio]))/_xlfn.STDEV.P(Table2[Sharpe Ratio])</f>
        <v>0.37880848087356284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-0.31086276065118573</v>
      </c>
    </row>
    <row r="250" spans="1:44" x14ac:dyDescent="0.3">
      <c r="A250" t="s">
        <v>1245</v>
      </c>
      <c r="B250" t="s">
        <v>1246</v>
      </c>
      <c r="C250" t="s">
        <v>2918</v>
      </c>
      <c r="D250" t="s">
        <v>296</v>
      </c>
      <c r="E250">
        <v>8124.9509719950001</v>
      </c>
      <c r="F250">
        <v>484.4</v>
      </c>
      <c r="G250">
        <v>37.117054077380999</v>
      </c>
      <c r="H250">
        <f>(Table2[[#This Row],[1Y Return vs Nifty]]-AVERAGE(Table2[1Y Return vs Nifty]))/_xlfn.STDEV.P(Table2[1Y Return vs Nifty])</f>
        <v>-9.5336728857844943E-2</v>
      </c>
      <c r="I250">
        <v>15.9754872574206</v>
      </c>
      <c r="J250">
        <f>(Table2[[#This Row],[1M Return vs Nifty]]-AVERAGE(Table2[1M Return vs Nifty]))/_xlfn.STDEV.P(Table2[1M Return vs Nifty])</f>
        <v>1.2288161144988423</v>
      </c>
      <c r="K250">
        <v>22.168391035433299</v>
      </c>
      <c r="L250">
        <f>(Table2[[#This Row],[6M Return vs Nifty]]-AVERAGE(Table2[6M Return vs Nifty]))/_xlfn.STDEV.P(Table2[6M Return vs Nifty])</f>
        <v>0.29622409721630433</v>
      </c>
      <c r="M250">
        <v>12.3102453791698</v>
      </c>
      <c r="N250">
        <f>(Table2[[#This Row],[1W Return vs Nifty]]-AVERAGE(Table2[1W Return vs Nifty]))/_xlfn.STDEV.P(Table2[1W Return vs Nifty])</f>
        <v>2.4556710132991197</v>
      </c>
      <c r="O250">
        <v>435.81</v>
      </c>
      <c r="P250">
        <v>419.42194079152301</v>
      </c>
      <c r="Q250">
        <v>394.12105933026902</v>
      </c>
      <c r="R250">
        <v>45.613950366411103</v>
      </c>
      <c r="S250" s="1">
        <f>(Table2[[#This Row],[Close Price]]-Table2[[#This Row],[20D EMA]])/Table2[[#This Row],[20D EMA]]</f>
        <v>0.11149354076317655</v>
      </c>
      <c r="T250" s="1">
        <f>(Table2[[#This Row],[Close Price]]-Table2[[#This Row],[50D EMA]])/Table2[[#This Row],[50D EMA]]</f>
        <v>0.15492289002776519</v>
      </c>
      <c r="U250" s="1">
        <f>(Table2[[#This Row],[Close Price]]-Table2[[#This Row],[200D EMA]])/Table2[[#This Row],[200D EMA]]</f>
        <v>0.22906398562701066</v>
      </c>
      <c r="V250">
        <v>2.4911816947993199</v>
      </c>
      <c r="W250">
        <v>478.15</v>
      </c>
      <c r="X250">
        <v>502.95</v>
      </c>
      <c r="Y250">
        <v>476.1</v>
      </c>
      <c r="Z250">
        <v>502.95</v>
      </c>
      <c r="AA250">
        <v>369.2</v>
      </c>
      <c r="AB250">
        <v>505</v>
      </c>
      <c r="AC250" s="1">
        <f>(Table2[[#This Row],[Close Price]]/Table2[[#This Row],[Day Low]])-1</f>
        <v>1.3071211962773166E-2</v>
      </c>
      <c r="AD250" s="1">
        <f>(Table2[[#This Row],[Day High]]/Table2[[#This Row],[Close Price]])-1</f>
        <v>3.8294797687861371E-2</v>
      </c>
      <c r="AE250" s="1">
        <f>(Table2[[#This Row],[Close Price]]/Table2[[#This Row],[Current Week Low]])-1</f>
        <v>1.7433312329342421E-2</v>
      </c>
      <c r="AF250" s="1">
        <f>(Table2[[#This Row],[Current Week High]]/Table2[[#This Row],[Close Price]])-1</f>
        <v>3.8294797687861371E-2</v>
      </c>
      <c r="AG250" s="1">
        <f>(Table2[[#This Row],[Close Price]]/Table2[[#This Row],[Current Month Low]])-1</f>
        <v>0.31202600216684728</v>
      </c>
      <c r="AH250" s="1">
        <f>(Table2[[#This Row],[Current Month High]]/Table2[[#This Row],[Close Price]])-1</f>
        <v>4.2526837324525335E-2</v>
      </c>
      <c r="AI250">
        <v>4.25268373245253</v>
      </c>
      <c r="AJ250">
        <v>68.927637314734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0.08</v>
      </c>
      <c r="AM250" t="s">
        <v>2950</v>
      </c>
      <c r="AN250">
        <v>21.53</v>
      </c>
      <c r="AO250" t="s">
        <v>2950</v>
      </c>
      <c r="AP250">
        <v>9.2764505703566993E-2</v>
      </c>
      <c r="AQ250">
        <f>(Table2[[#This Row],[Sharpe Ratio]]-AVERAGE(Table2[Sharpe Ratio]))/_xlfn.STDEV.P(Table2[Sharpe Ratio])</f>
        <v>0.37323770863584216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4.2586122047922634</v>
      </c>
    </row>
    <row r="251" spans="1:44" x14ac:dyDescent="0.3">
      <c r="A251" t="s">
        <v>271</v>
      </c>
      <c r="B251" t="s">
        <v>272</v>
      </c>
      <c r="C251" t="s">
        <v>2908</v>
      </c>
      <c r="D251" t="s">
        <v>273</v>
      </c>
      <c r="E251">
        <v>89390.39076445</v>
      </c>
      <c r="F251">
        <v>8611.5499999999993</v>
      </c>
      <c r="G251">
        <v>-3.3749437117540602</v>
      </c>
      <c r="H251">
        <f>(Table2[[#This Row],[1Y Return vs Nifty]]-AVERAGE(Table2[1Y Return vs Nifty]))/_xlfn.STDEV.P(Table2[1Y Return vs Nifty])</f>
        <v>-0.57768725405161991</v>
      </c>
      <c r="I251">
        <v>5.8622115708300697</v>
      </c>
      <c r="J251">
        <f>(Table2[[#This Row],[1M Return vs Nifty]]-AVERAGE(Table2[1M Return vs Nifty]))/_xlfn.STDEV.P(Table2[1M Return vs Nifty])</f>
        <v>0.24089105080983905</v>
      </c>
      <c r="K251">
        <v>-1.9841569425896599</v>
      </c>
      <c r="L251">
        <f>(Table2[[#This Row],[6M Return vs Nifty]]-AVERAGE(Table2[6M Return vs Nifty]))/_xlfn.STDEV.P(Table2[6M Return vs Nifty])</f>
        <v>-0.44385738521488938</v>
      </c>
      <c r="M251">
        <v>4.10249813040482</v>
      </c>
      <c r="N251">
        <f>(Table2[[#This Row],[1W Return vs Nifty]]-AVERAGE(Table2[1W Return vs Nifty]))/_xlfn.STDEV.P(Table2[1W Return vs Nifty])</f>
        <v>0.82933392586690402</v>
      </c>
      <c r="O251">
        <v>8293.74</v>
      </c>
      <c r="P251">
        <v>8245.8684916576694</v>
      </c>
      <c r="Q251">
        <v>7912.1497897158797</v>
      </c>
      <c r="R251">
        <v>30.3738737767959</v>
      </c>
      <c r="S251" s="1">
        <f>(Table2[[#This Row],[Close Price]]-Table2[[#This Row],[20D EMA]])/Table2[[#This Row],[20D EMA]]</f>
        <v>3.8319262479894416E-2</v>
      </c>
      <c r="T251" s="1">
        <f>(Table2[[#This Row],[Close Price]]-Table2[[#This Row],[50D EMA]])/Table2[[#This Row],[50D EMA]]</f>
        <v>4.4347239919274625E-2</v>
      </c>
      <c r="U251" s="1">
        <f>(Table2[[#This Row],[Close Price]]-Table2[[#This Row],[200D EMA]])/Table2[[#This Row],[200D EMA]]</f>
        <v>8.8395724154918282E-2</v>
      </c>
      <c r="V251">
        <v>1.7241537585065601</v>
      </c>
      <c r="W251">
        <v>8523.1</v>
      </c>
      <c r="X251">
        <v>8853</v>
      </c>
      <c r="Y251">
        <v>8274.5</v>
      </c>
      <c r="Z251">
        <v>8992.85</v>
      </c>
      <c r="AA251">
        <v>7659.95</v>
      </c>
      <c r="AB251">
        <v>8992.85</v>
      </c>
      <c r="AC251" s="1">
        <f>(Table2[[#This Row],[Close Price]]/Table2[[#This Row],[Day Low]])-1</f>
        <v>1.0377679482817204E-2</v>
      </c>
      <c r="AD251" s="1">
        <f>(Table2[[#This Row],[Day High]]/Table2[[#This Row],[Close Price]])-1</f>
        <v>2.803792580894271E-2</v>
      </c>
      <c r="AE251" s="1">
        <f>(Table2[[#This Row],[Close Price]]/Table2[[#This Row],[Current Week Low]])-1</f>
        <v>4.0733579068221504E-2</v>
      </c>
      <c r="AF251" s="1">
        <f>(Table2[[#This Row],[Current Week High]]/Table2[[#This Row],[Close Price]])-1</f>
        <v>4.4277743263408054E-2</v>
      </c>
      <c r="AG251" s="1">
        <f>(Table2[[#This Row],[Close Price]]/Table2[[#This Row],[Current Month Low]])-1</f>
        <v>0.12423057591759723</v>
      </c>
      <c r="AH251" s="1">
        <f>(Table2[[#This Row],[Current Month High]]/Table2[[#This Row],[Close Price]])-1</f>
        <v>4.4277743263408054E-2</v>
      </c>
      <c r="AI251">
        <v>8.5629184060941501</v>
      </c>
      <c r="AJ251">
        <v>29.928785889949999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-7.0000000000000007E-2</v>
      </c>
      <c r="AM251" t="s">
        <v>2949</v>
      </c>
      <c r="AN251">
        <v>5.92</v>
      </c>
      <c r="AO251" t="s">
        <v>2950</v>
      </c>
      <c r="AP251">
        <v>9.2735073799397993E-2</v>
      </c>
      <c r="AQ251">
        <f>(Table2[[#This Row],[Sharpe Ratio]]-AVERAGE(Table2[Sharpe Ratio]))/_xlfn.STDEV.P(Table2[Sharpe Ratio])</f>
        <v>0.37291285247054623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0.42159318988077998</v>
      </c>
    </row>
    <row r="252" spans="1:44" x14ac:dyDescent="0.3">
      <c r="A252" t="s">
        <v>619</v>
      </c>
      <c r="B252" t="s">
        <v>620</v>
      </c>
      <c r="C252" t="s">
        <v>621</v>
      </c>
      <c r="D252" t="s">
        <v>621</v>
      </c>
      <c r="E252">
        <v>27372.465120000001</v>
      </c>
      <c r="F252">
        <v>891</v>
      </c>
      <c r="G252">
        <v>7.6584657591598999</v>
      </c>
      <c r="H252">
        <f>(Table2[[#This Row],[1Y Return vs Nifty]]-AVERAGE(Table2[1Y Return vs Nifty]))/_xlfn.STDEV.P(Table2[1Y Return vs Nifty])</f>
        <v>-0.44625459714276938</v>
      </c>
      <c r="I252">
        <v>8.4786528797439704</v>
      </c>
      <c r="J252">
        <f>(Table2[[#This Row],[1M Return vs Nifty]]-AVERAGE(Table2[1M Return vs Nifty]))/_xlfn.STDEV.P(Table2[1M Return vs Nifty])</f>
        <v>0.49648063689959887</v>
      </c>
      <c r="K252">
        <v>-2.9985266058051101</v>
      </c>
      <c r="L252">
        <f>(Table2[[#This Row],[6M Return vs Nifty]]-AVERAGE(Table2[6M Return vs Nifty]))/_xlfn.STDEV.P(Table2[6M Return vs Nifty])</f>
        <v>-0.47493966294263956</v>
      </c>
      <c r="M252">
        <v>3.86623036997248</v>
      </c>
      <c r="N252">
        <f>(Table2[[#This Row],[1W Return vs Nifty]]-AVERAGE(Table2[1W Return vs Nifty]))/_xlfn.STDEV.P(Table2[1W Return vs Nifty])</f>
        <v>0.78251827600469825</v>
      </c>
      <c r="O252">
        <v>852.67</v>
      </c>
      <c r="P252">
        <v>833.26373460653599</v>
      </c>
      <c r="Q252">
        <v>783.61269504260099</v>
      </c>
      <c r="R252">
        <v>35.5182931074295</v>
      </c>
      <c r="S252" s="1">
        <f>(Table2[[#This Row],[Close Price]]-Table2[[#This Row],[20D EMA]])/Table2[[#This Row],[20D EMA]]</f>
        <v>4.4952912615666134E-2</v>
      </c>
      <c r="T252" s="1">
        <f>(Table2[[#This Row],[Close Price]]-Table2[[#This Row],[50D EMA]])/Table2[[#This Row],[50D EMA]]</f>
        <v>6.9289305409081389E-2</v>
      </c>
      <c r="U252" s="1">
        <f>(Table2[[#This Row],[Close Price]]-Table2[[#This Row],[200D EMA]])/Table2[[#This Row],[200D EMA]]</f>
        <v>0.13704130323151659</v>
      </c>
      <c r="V252">
        <v>0.739801897186946</v>
      </c>
      <c r="W252">
        <v>878.75</v>
      </c>
      <c r="X252">
        <v>899</v>
      </c>
      <c r="Y252">
        <v>861.5</v>
      </c>
      <c r="Z252">
        <v>899</v>
      </c>
      <c r="AA252">
        <v>743</v>
      </c>
      <c r="AB252">
        <v>907</v>
      </c>
      <c r="AC252" s="1">
        <f>(Table2[[#This Row],[Close Price]]/Table2[[#This Row],[Day Low]])-1</f>
        <v>1.3940256045519295E-2</v>
      </c>
      <c r="AD252" s="1">
        <f>(Table2[[#This Row],[Day High]]/Table2[[#This Row],[Close Price]])-1</f>
        <v>8.9786756453422711E-3</v>
      </c>
      <c r="AE252" s="1">
        <f>(Table2[[#This Row],[Close Price]]/Table2[[#This Row],[Current Week Low]])-1</f>
        <v>3.4242600116076716E-2</v>
      </c>
      <c r="AF252" s="1">
        <f>(Table2[[#This Row],[Current Week High]]/Table2[[#This Row],[Close Price]])-1</f>
        <v>8.9786756453422711E-3</v>
      </c>
      <c r="AG252" s="1">
        <f>(Table2[[#This Row],[Close Price]]/Table2[[#This Row],[Current Month Low]])-1</f>
        <v>0.19919246298788695</v>
      </c>
      <c r="AH252" s="1">
        <f>(Table2[[#This Row],[Current Month High]]/Table2[[#This Row],[Close Price]])-1</f>
        <v>1.7957351290684542E-2</v>
      </c>
      <c r="AI252">
        <v>4.1694725028058297</v>
      </c>
      <c r="AJ252">
        <v>44.878048780487802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-0.04</v>
      </c>
      <c r="AM252" t="s">
        <v>2949</v>
      </c>
      <c r="AN252">
        <v>8.41</v>
      </c>
      <c r="AO252" t="s">
        <v>2950</v>
      </c>
      <c r="AP252">
        <v>9.2060031720165997E-2</v>
      </c>
      <c r="AQ252">
        <f>(Table2[[#This Row],[Sharpe Ratio]]-AVERAGE(Table2[Sharpe Ratio]))/_xlfn.STDEV.P(Table2[Sharpe Ratio])</f>
        <v>0.36546204058921145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0.72326669340809957</v>
      </c>
    </row>
    <row r="253" spans="1:44" x14ac:dyDescent="0.3">
      <c r="A253" t="s">
        <v>777</v>
      </c>
      <c r="B253" t="s">
        <v>778</v>
      </c>
      <c r="C253" t="s">
        <v>2908</v>
      </c>
      <c r="D253" t="s">
        <v>371</v>
      </c>
      <c r="E253">
        <v>18335.821636559998</v>
      </c>
      <c r="F253">
        <v>122.83</v>
      </c>
      <c r="G253">
        <v>-4.25633575312742</v>
      </c>
      <c r="H253">
        <f>(Table2[[#This Row],[1Y Return vs Nifty]]-AVERAGE(Table2[1Y Return vs Nifty]))/_xlfn.STDEV.P(Table2[1Y Return vs Nifty])</f>
        <v>-0.58818661040029896</v>
      </c>
      <c r="I253">
        <v>3.58454759478151</v>
      </c>
      <c r="J253">
        <f>(Table2[[#This Row],[1M Return vs Nifty]]-AVERAGE(Table2[1M Return vs Nifty]))/_xlfn.STDEV.P(Table2[1M Return vs Nifty])</f>
        <v>1.8395254360477703E-2</v>
      </c>
      <c r="K253">
        <v>-12.332270348459501</v>
      </c>
      <c r="L253">
        <f>(Table2[[#This Row],[6M Return vs Nifty]]-AVERAGE(Table2[6M Return vs Nifty]))/_xlfn.STDEV.P(Table2[6M Return vs Nifty])</f>
        <v>-0.76094389371705173</v>
      </c>
      <c r="M253">
        <v>5.84868913780429</v>
      </c>
      <c r="N253">
        <f>(Table2[[#This Row],[1W Return vs Nifty]]-AVERAGE(Table2[1W Return vs Nifty]))/_xlfn.STDEV.P(Table2[1W Return vs Nifty])</f>
        <v>1.1753357106442923</v>
      </c>
      <c r="O253">
        <v>118.17</v>
      </c>
      <c r="P253">
        <v>117.115566942662</v>
      </c>
      <c r="Q253">
        <v>115.150188910068</v>
      </c>
      <c r="R253">
        <v>43.769843638761401</v>
      </c>
      <c r="S253" s="1">
        <f>(Table2[[#This Row],[Close Price]]-Table2[[#This Row],[20D EMA]])/Table2[[#This Row],[20D EMA]]</f>
        <v>3.9434712702039403E-2</v>
      </c>
      <c r="T253" s="1">
        <f>(Table2[[#This Row],[Close Price]]-Table2[[#This Row],[50D EMA]])/Table2[[#This Row],[50D EMA]]</f>
        <v>4.8793112704954913E-2</v>
      </c>
      <c r="U253" s="1">
        <f>(Table2[[#This Row],[Close Price]]-Table2[[#This Row],[200D EMA]])/Table2[[#This Row],[200D EMA]]</f>
        <v>6.6693864444546544E-2</v>
      </c>
      <c r="V253">
        <v>1.03280663144852</v>
      </c>
      <c r="W253">
        <v>121.56</v>
      </c>
      <c r="X253">
        <v>123.37</v>
      </c>
      <c r="Y253">
        <v>120.8</v>
      </c>
      <c r="Z253">
        <v>123.37</v>
      </c>
      <c r="AA253">
        <v>105</v>
      </c>
      <c r="AB253">
        <v>124.5</v>
      </c>
      <c r="AC253" s="1">
        <f>(Table2[[#This Row],[Close Price]]/Table2[[#This Row],[Day Low]])-1</f>
        <v>1.0447515630141568E-2</v>
      </c>
      <c r="AD253" s="1">
        <f>(Table2[[#This Row],[Day High]]/Table2[[#This Row],[Close Price]])-1</f>
        <v>4.3963201172352306E-3</v>
      </c>
      <c r="AE253" s="1">
        <f>(Table2[[#This Row],[Close Price]]/Table2[[#This Row],[Current Week Low]])-1</f>
        <v>1.6804635761589415E-2</v>
      </c>
      <c r="AF253" s="1">
        <f>(Table2[[#This Row],[Current Week High]]/Table2[[#This Row],[Close Price]])-1</f>
        <v>4.3963201172352306E-3</v>
      </c>
      <c r="AG253" s="1">
        <f>(Table2[[#This Row],[Close Price]]/Table2[[#This Row],[Current Month Low]])-1</f>
        <v>0.16980952380952385</v>
      </c>
      <c r="AH253" s="1">
        <f>(Table2[[#This Row],[Current Month High]]/Table2[[#This Row],[Close Price]])-1</f>
        <v>1.3596027029227464E-2</v>
      </c>
      <c r="AI253">
        <v>11.536269640967101</v>
      </c>
      <c r="AJ253">
        <v>27.2849740932642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-0.04</v>
      </c>
      <c r="AM253" t="s">
        <v>2949</v>
      </c>
      <c r="AN253">
        <v>7.46</v>
      </c>
      <c r="AO253" t="s">
        <v>2950</v>
      </c>
      <c r="AP253">
        <v>9.1871282726659995E-2</v>
      </c>
      <c r="AQ253">
        <f>(Table2[[#This Row],[Sharpe Ratio]]-AVERAGE(Table2[Sharpe Ratio]))/_xlfn.STDEV.P(Table2[Sharpe Ratio])</f>
        <v>0.36337871380608033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0.20797917469349969</v>
      </c>
    </row>
    <row r="254" spans="1:44" x14ac:dyDescent="0.3">
      <c r="A254" t="s">
        <v>1167</v>
      </c>
      <c r="B254" t="s">
        <v>1168</v>
      </c>
      <c r="C254" t="s">
        <v>2916</v>
      </c>
      <c r="D254" t="s">
        <v>146</v>
      </c>
      <c r="E254">
        <v>8985.7631000000001</v>
      </c>
      <c r="F254">
        <v>471.25</v>
      </c>
      <c r="G254">
        <v>37.112270518649503</v>
      </c>
      <c r="H254">
        <f>(Table2[[#This Row],[1Y Return vs Nifty]]-AVERAGE(Table2[1Y Return vs Nifty]))/_xlfn.STDEV.P(Table2[1Y Return vs Nifty])</f>
        <v>-9.5393711772801329E-2</v>
      </c>
      <c r="I254">
        <v>-8.0389625917882501</v>
      </c>
      <c r="J254">
        <f>(Table2[[#This Row],[1M Return vs Nifty]]-AVERAGE(Table2[1M Return vs Nifty]))/_xlfn.STDEV.P(Table2[1M Return vs Nifty])</f>
        <v>-1.1170585191960507</v>
      </c>
      <c r="K254">
        <v>3.54945330064719</v>
      </c>
      <c r="L254">
        <f>(Table2[[#This Row],[6M Return vs Nifty]]-AVERAGE(Table2[6M Return vs Nifty]))/_xlfn.STDEV.P(Table2[6M Return vs Nifty])</f>
        <v>-0.27429670467146977</v>
      </c>
      <c r="M254">
        <v>-2.1178980675084502</v>
      </c>
      <c r="N254">
        <f>(Table2[[#This Row],[1W Return vs Nifty]]-AVERAGE(Table2[1W Return vs Nifty]))/_xlfn.STDEV.P(Table2[1W Return vs Nifty])</f>
        <v>-0.40321633775274152</v>
      </c>
      <c r="O254">
        <v>447.73</v>
      </c>
      <c r="P254">
        <v>438.31965859767899</v>
      </c>
      <c r="Q254">
        <v>403.86040126127801</v>
      </c>
      <c r="R254">
        <v>70.518261420609406</v>
      </c>
      <c r="S254" s="1">
        <f>(Table2[[#This Row],[Close Price]]-Table2[[#This Row],[20D EMA]])/Table2[[#This Row],[20D EMA]]</f>
        <v>5.2531659705626114E-2</v>
      </c>
      <c r="T254" s="1">
        <f>(Table2[[#This Row],[Close Price]]-Table2[[#This Row],[50D EMA]])/Table2[[#This Row],[50D EMA]]</f>
        <v>7.5128597945333817E-2</v>
      </c>
      <c r="U254" s="1">
        <f>(Table2[[#This Row],[Close Price]]-Table2[[#This Row],[200D EMA]])/Table2[[#This Row],[200D EMA]]</f>
        <v>0.16686359575799112</v>
      </c>
      <c r="V254">
        <v>1.66058591263025</v>
      </c>
      <c r="W254">
        <v>462</v>
      </c>
      <c r="X254">
        <v>489.4</v>
      </c>
      <c r="Y254">
        <v>456.15</v>
      </c>
      <c r="Z254">
        <v>489.4</v>
      </c>
      <c r="AA254">
        <v>353.4</v>
      </c>
      <c r="AB254">
        <v>489.4</v>
      </c>
      <c r="AC254" s="1">
        <f>(Table2[[#This Row],[Close Price]]/Table2[[#This Row],[Day Low]])-1</f>
        <v>2.0021645021645051E-2</v>
      </c>
      <c r="AD254" s="1">
        <f>(Table2[[#This Row],[Day High]]/Table2[[#This Row],[Close Price]])-1</f>
        <v>3.8514588859416499E-2</v>
      </c>
      <c r="AE254" s="1">
        <f>(Table2[[#This Row],[Close Price]]/Table2[[#This Row],[Current Week Low]])-1</f>
        <v>3.3103145894990638E-2</v>
      </c>
      <c r="AF254" s="1">
        <f>(Table2[[#This Row],[Current Week High]]/Table2[[#This Row],[Close Price]])-1</f>
        <v>3.8514588859416499E-2</v>
      </c>
      <c r="AG254" s="1">
        <f>(Table2[[#This Row],[Close Price]]/Table2[[#This Row],[Current Month Low]])-1</f>
        <v>0.33347481607243923</v>
      </c>
      <c r="AH254" s="1">
        <f>(Table2[[#This Row],[Current Month High]]/Table2[[#This Row],[Close Price]])-1</f>
        <v>3.8514588859416499E-2</v>
      </c>
      <c r="AI254">
        <v>16.180371352785102</v>
      </c>
      <c r="AJ254">
        <v>73.062798384135107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-0.01</v>
      </c>
      <c r="AM254" t="s">
        <v>2949</v>
      </c>
      <c r="AN254">
        <v>15.05</v>
      </c>
      <c r="AO254" t="s">
        <v>2950</v>
      </c>
      <c r="AP254">
        <v>9.1582521578394999E-2</v>
      </c>
      <c r="AQ254">
        <f>(Table2[[#This Row],[Sharpe Ratio]]-AVERAGE(Table2[Sharpe Ratio]))/_xlfn.STDEV.P(Table2[Sharpe Ratio])</f>
        <v>0.36019149768940728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-1.529773775703656</v>
      </c>
    </row>
    <row r="255" spans="1:44" x14ac:dyDescent="0.3">
      <c r="A255" t="s">
        <v>583</v>
      </c>
      <c r="B255" t="s">
        <v>584</v>
      </c>
      <c r="C255" t="s">
        <v>2912</v>
      </c>
      <c r="D255" t="s">
        <v>376</v>
      </c>
      <c r="E255">
        <v>30589.637064089999</v>
      </c>
      <c r="F255">
        <v>519.25</v>
      </c>
      <c r="G255">
        <v>1.52047539238341</v>
      </c>
      <c r="H255">
        <f>(Table2[[#This Row],[1Y Return vs Nifty]]-AVERAGE(Table2[1Y Return vs Nifty]))/_xlfn.STDEV.P(Table2[1Y Return vs Nifty])</f>
        <v>-0.51937183113223151</v>
      </c>
      <c r="I255">
        <v>0.42300108444886197</v>
      </c>
      <c r="J255">
        <f>(Table2[[#This Row],[1M Return vs Nifty]]-AVERAGE(Table2[1M Return vs Nifty]))/_xlfn.STDEV.P(Table2[1M Return vs Nifty])</f>
        <v>-0.2904434576819015</v>
      </c>
      <c r="K255">
        <v>9.5476901796431495</v>
      </c>
      <c r="L255">
        <f>(Table2[[#This Row],[6M Return vs Nifty]]-AVERAGE(Table2[6M Return vs Nifty]))/_xlfn.STDEV.P(Table2[6M Return vs Nifty])</f>
        <v>-9.0498951928358884E-2</v>
      </c>
      <c r="M255">
        <v>3.4587111239834201</v>
      </c>
      <c r="N255">
        <f>(Table2[[#This Row],[1W Return vs Nifty]]-AVERAGE(Table2[1W Return vs Nifty]))/_xlfn.STDEV.P(Table2[1W Return vs Nifty])</f>
        <v>0.70176972911271807</v>
      </c>
      <c r="O255">
        <v>487.2</v>
      </c>
      <c r="P255">
        <v>484.36575228779901</v>
      </c>
      <c r="Q255">
        <v>458.55067960257099</v>
      </c>
      <c r="R255">
        <v>45.6599883982772</v>
      </c>
      <c r="S255" s="1">
        <f>(Table2[[#This Row],[Close Price]]-Table2[[#This Row],[20D EMA]])/Table2[[#This Row],[20D EMA]]</f>
        <v>6.5784072249589515E-2</v>
      </c>
      <c r="T255" s="1">
        <f>(Table2[[#This Row],[Close Price]]-Table2[[#This Row],[50D EMA]])/Table2[[#This Row],[50D EMA]]</f>
        <v>7.2020467069425609E-2</v>
      </c>
      <c r="U255" s="1">
        <f>(Table2[[#This Row],[Close Price]]-Table2[[#This Row],[200D EMA]])/Table2[[#This Row],[200D EMA]]</f>
        <v>0.13237210868390278</v>
      </c>
      <c r="V255">
        <v>1.18723608497537</v>
      </c>
      <c r="W255">
        <v>496.35</v>
      </c>
      <c r="X255">
        <v>521</v>
      </c>
      <c r="Y255">
        <v>488.4</v>
      </c>
      <c r="Z255">
        <v>521</v>
      </c>
      <c r="AA255">
        <v>429</v>
      </c>
      <c r="AB255">
        <v>521</v>
      </c>
      <c r="AC255" s="1">
        <f>(Table2[[#This Row],[Close Price]]/Table2[[#This Row],[Day Low]])-1</f>
        <v>4.6136798629998976E-2</v>
      </c>
      <c r="AD255" s="1">
        <f>(Table2[[#This Row],[Day High]]/Table2[[#This Row],[Close Price]])-1</f>
        <v>3.3702455464612591E-3</v>
      </c>
      <c r="AE255" s="1">
        <f>(Table2[[#This Row],[Close Price]]/Table2[[#This Row],[Current Week Low]])-1</f>
        <v>6.3165438165438292E-2</v>
      </c>
      <c r="AF255" s="1">
        <f>(Table2[[#This Row],[Current Week High]]/Table2[[#This Row],[Close Price]])-1</f>
        <v>3.3702455464612591E-3</v>
      </c>
      <c r="AG255" s="1">
        <f>(Table2[[#This Row],[Close Price]]/Table2[[#This Row],[Current Month Low]])-1</f>
        <v>0.21037296037296027</v>
      </c>
      <c r="AH255" s="1">
        <f>(Table2[[#This Row],[Current Month High]]/Table2[[#This Row],[Close Price]])-1</f>
        <v>3.3702455464612591E-3</v>
      </c>
      <c r="AI255">
        <v>7.4434280211843999</v>
      </c>
      <c r="AJ255">
        <v>42.260273972602697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-0.05</v>
      </c>
      <c r="AM255" t="s">
        <v>2949</v>
      </c>
      <c r="AN255">
        <v>10.24</v>
      </c>
      <c r="AO255" t="s">
        <v>2950</v>
      </c>
      <c r="AP255">
        <v>9.1413118557646E-2</v>
      </c>
      <c r="AQ255">
        <f>(Table2[[#This Row],[Sharpe Ratio]]-AVERAGE(Table2[Sharpe Ratio]))/_xlfn.STDEV.P(Table2[Sharpe Ratio])</f>
        <v>0.35832170308168942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0.1597771914519156</v>
      </c>
    </row>
    <row r="256" spans="1:44" x14ac:dyDescent="0.3">
      <c r="A256" t="s">
        <v>264</v>
      </c>
      <c r="B256" t="s">
        <v>265</v>
      </c>
      <c r="C256" t="s">
        <v>2912</v>
      </c>
      <c r="D256" t="s">
        <v>255</v>
      </c>
      <c r="E256">
        <v>90958.828164599996</v>
      </c>
      <c r="F256">
        <v>33817.949999999997</v>
      </c>
      <c r="G256">
        <v>54.844061699047003</v>
      </c>
      <c r="H256">
        <f>(Table2[[#This Row],[1Y Return vs Nifty]]-AVERAGE(Table2[1Y Return vs Nifty]))/_xlfn.STDEV.P(Table2[1Y Return vs Nifty])</f>
        <v>0.1158316970852924</v>
      </c>
      <c r="I256">
        <v>0.61199536947352995</v>
      </c>
      <c r="J256">
        <f>(Table2[[#This Row],[1M Return vs Nifty]]-AVERAGE(Table2[1M Return vs Nifty]))/_xlfn.STDEV.P(Table2[1M Return vs Nifty])</f>
        <v>-0.27198136915034693</v>
      </c>
      <c r="K256">
        <v>43.268358424242102</v>
      </c>
      <c r="L256">
        <f>(Table2[[#This Row],[6M Return vs Nifty]]-AVERAGE(Table2[6M Return vs Nifty]))/_xlfn.STDEV.P(Table2[6M Return vs Nifty])</f>
        <v>0.94276851806037421</v>
      </c>
      <c r="M256">
        <v>1.2690210424239099</v>
      </c>
      <c r="N256">
        <f>(Table2[[#This Row],[1W Return vs Nifty]]-AVERAGE(Table2[1W Return vs Nifty]))/_xlfn.STDEV.P(Table2[1W Return vs Nifty])</f>
        <v>0.26789011736437196</v>
      </c>
      <c r="O256">
        <v>31921.37</v>
      </c>
      <c r="P256">
        <v>30884.8869638592</v>
      </c>
      <c r="Q256">
        <v>26385.398894285699</v>
      </c>
      <c r="R256">
        <v>54.726780410500098</v>
      </c>
      <c r="S256" s="1">
        <f>(Table2[[#This Row],[Close Price]]-Table2[[#This Row],[20D EMA]])/Table2[[#This Row],[20D EMA]]</f>
        <v>5.9414116624693682E-2</v>
      </c>
      <c r="T256" s="1">
        <f>(Table2[[#This Row],[Close Price]]-Table2[[#This Row],[50D EMA]])/Table2[[#This Row],[50D EMA]]</f>
        <v>9.4967582027190217E-2</v>
      </c>
      <c r="U256" s="1">
        <f>(Table2[[#This Row],[Close Price]]-Table2[[#This Row],[200D EMA]])/Table2[[#This Row],[200D EMA]]</f>
        <v>0.28169182264377174</v>
      </c>
      <c r="V256">
        <v>0.89315010427619701</v>
      </c>
      <c r="W256">
        <v>33075</v>
      </c>
      <c r="X256">
        <v>33919.949999999997</v>
      </c>
      <c r="Y256">
        <v>32200</v>
      </c>
      <c r="Z256">
        <v>33919.949999999997</v>
      </c>
      <c r="AA256">
        <v>27500</v>
      </c>
      <c r="AB256">
        <v>34350</v>
      </c>
      <c r="AC256" s="1">
        <f>(Table2[[#This Row],[Close Price]]/Table2[[#This Row],[Day Low]])-1</f>
        <v>2.2462585034013438E-2</v>
      </c>
      <c r="AD256" s="1">
        <f>(Table2[[#This Row],[Day High]]/Table2[[#This Row],[Close Price]])-1</f>
        <v>3.0161497074778776E-3</v>
      </c>
      <c r="AE256" s="1">
        <f>(Table2[[#This Row],[Close Price]]/Table2[[#This Row],[Current Week Low]])-1</f>
        <v>5.0246894409937903E-2</v>
      </c>
      <c r="AF256" s="1">
        <f>(Table2[[#This Row],[Current Week High]]/Table2[[#This Row],[Close Price]])-1</f>
        <v>3.0161497074778776E-3</v>
      </c>
      <c r="AG256" s="1">
        <f>(Table2[[#This Row],[Close Price]]/Table2[[#This Row],[Current Month Low]])-1</f>
        <v>0.22974363636363626</v>
      </c>
      <c r="AH256" s="1">
        <f>(Table2[[#This Row],[Current Month High]]/Table2[[#This Row],[Close Price]])-1</f>
        <v>1.5732769135917479E-2</v>
      </c>
      <c r="AI256">
        <v>1.5732769135917399</v>
      </c>
      <c r="AJ256">
        <v>88.598890757145995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-0.06</v>
      </c>
      <c r="AM256" t="s">
        <v>2949</v>
      </c>
      <c r="AN256">
        <v>10.33</v>
      </c>
      <c r="AO256" t="s">
        <v>2950</v>
      </c>
      <c r="AP256">
        <v>9.1282724459683995E-2</v>
      </c>
      <c r="AQ256">
        <f>(Table2[[#This Row],[Sharpe Ratio]]-AVERAGE(Table2[Sharpe Ratio]))/_xlfn.STDEV.P(Table2[Sharpe Ratio])</f>
        <v>0.3568824714778514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1.4113914348375429</v>
      </c>
    </row>
    <row r="257" spans="1:44" x14ac:dyDescent="0.3">
      <c r="A257" t="s">
        <v>1243</v>
      </c>
      <c r="B257" t="s">
        <v>1244</v>
      </c>
      <c r="C257" t="s">
        <v>2915</v>
      </c>
      <c r="D257" t="s">
        <v>65</v>
      </c>
      <c r="E257">
        <v>8125.8743475949996</v>
      </c>
      <c r="F257">
        <v>7342.05</v>
      </c>
      <c r="G257">
        <v>128.725308440454</v>
      </c>
      <c r="H257">
        <f>(Table2[[#This Row],[1Y Return vs Nifty]]-AVERAGE(Table2[1Y Return vs Nifty]))/_xlfn.STDEV.P(Table2[1Y Return vs Nifty])</f>
        <v>0.99592307596140883</v>
      </c>
      <c r="I257">
        <v>1.9807570043413001</v>
      </c>
      <c r="J257">
        <f>(Table2[[#This Row],[1M Return vs Nifty]]-AVERAGE(Table2[1M Return vs Nifty]))/_xlfn.STDEV.P(Table2[1M Return vs Nifty])</f>
        <v>-0.13827257219796379</v>
      </c>
      <c r="K257">
        <v>26.6473705542214</v>
      </c>
      <c r="L257">
        <f>(Table2[[#This Row],[6M Return vs Nifty]]-AVERAGE(Table2[6M Return vs Nifty]))/_xlfn.STDEV.P(Table2[6M Return vs Nifty])</f>
        <v>0.43346882208176724</v>
      </c>
      <c r="M257">
        <v>2.5365419813872698</v>
      </c>
      <c r="N257">
        <f>(Table2[[#This Row],[1W Return vs Nifty]]-AVERAGE(Table2[1W Return vs Nifty]))/_xlfn.STDEV.P(Table2[1W Return vs Nifty])</f>
        <v>0.5190450627658888</v>
      </c>
      <c r="O257">
        <v>6538.04</v>
      </c>
      <c r="P257">
        <v>6528.4661104182896</v>
      </c>
      <c r="Q257">
        <v>5661.6627060271703</v>
      </c>
      <c r="R257">
        <v>40.913671942005898</v>
      </c>
      <c r="S257" s="1">
        <f>(Table2[[#This Row],[Close Price]]-Table2[[#This Row],[20D EMA]])/Table2[[#This Row],[20D EMA]]</f>
        <v>0.12297416351077696</v>
      </c>
      <c r="T257" s="1">
        <f>(Table2[[#This Row],[Close Price]]-Table2[[#This Row],[50D EMA]])/Table2[[#This Row],[50D EMA]]</f>
        <v>0.12462098689359404</v>
      </c>
      <c r="U257" s="1">
        <f>(Table2[[#This Row],[Close Price]]-Table2[[#This Row],[200D EMA]])/Table2[[#This Row],[200D EMA]]</f>
        <v>0.29680102493282751</v>
      </c>
      <c r="V257">
        <v>1.08506022508571</v>
      </c>
      <c r="W257">
        <v>6755.15</v>
      </c>
      <c r="X257">
        <v>7487</v>
      </c>
      <c r="Y257">
        <v>6551</v>
      </c>
      <c r="Z257">
        <v>7487</v>
      </c>
      <c r="AA257">
        <v>5540.1</v>
      </c>
      <c r="AB257">
        <v>7487</v>
      </c>
      <c r="AC257" s="1">
        <f>(Table2[[#This Row],[Close Price]]/Table2[[#This Row],[Day Low]])-1</f>
        <v>8.6881860506428543E-2</v>
      </c>
      <c r="AD257" s="1">
        <f>(Table2[[#This Row],[Day High]]/Table2[[#This Row],[Close Price]])-1</f>
        <v>1.9742442505839675E-2</v>
      </c>
      <c r="AE257" s="1">
        <f>(Table2[[#This Row],[Close Price]]/Table2[[#This Row],[Current Week Low]])-1</f>
        <v>0.12075255686154795</v>
      </c>
      <c r="AF257" s="1">
        <f>(Table2[[#This Row],[Current Week High]]/Table2[[#This Row],[Close Price]])-1</f>
        <v>1.9742442505839675E-2</v>
      </c>
      <c r="AG257" s="1">
        <f>(Table2[[#This Row],[Close Price]]/Table2[[#This Row],[Current Month Low]])-1</f>
        <v>0.32525586180754851</v>
      </c>
      <c r="AH257" s="1">
        <f>(Table2[[#This Row],[Current Month High]]/Table2[[#This Row],[Close Price]])-1</f>
        <v>1.9742442505839675E-2</v>
      </c>
      <c r="AI257">
        <v>6.10115703379845</v>
      </c>
      <c r="AJ257">
        <v>164.58314564226299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0.11</v>
      </c>
      <c r="AM257" t="s">
        <v>2950</v>
      </c>
      <c r="AN257">
        <v>19.18</v>
      </c>
      <c r="AO257" t="s">
        <v>2950</v>
      </c>
      <c r="AP257">
        <v>9.0782963260222005E-2</v>
      </c>
      <c r="AQ257">
        <f>(Table2[[#This Row],[Sharpe Ratio]]-AVERAGE(Table2[Sharpe Ratio]))/_xlfn.STDEV.P(Table2[Sharpe Ratio])</f>
        <v>0.35136633137734397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2.1615307199884453</v>
      </c>
    </row>
    <row r="258" spans="1:44" x14ac:dyDescent="0.3">
      <c r="A258" t="s">
        <v>112</v>
      </c>
      <c r="B258" t="s">
        <v>113</v>
      </c>
      <c r="C258" t="s">
        <v>2912</v>
      </c>
      <c r="D258" t="s">
        <v>114</v>
      </c>
      <c r="E258">
        <v>249815.62926392001</v>
      </c>
      <c r="F258">
        <v>9659.9500000000007</v>
      </c>
      <c r="G258">
        <v>82.598050710655102</v>
      </c>
      <c r="H258">
        <f>(Table2[[#This Row],[1Y Return vs Nifty]]-AVERAGE(Table2[1Y Return vs Nifty]))/_xlfn.STDEV.P(Table2[1Y Return vs Nifty])</f>
        <v>0.44644396387652263</v>
      </c>
      <c r="I258">
        <v>5.1693369680939503</v>
      </c>
      <c r="J258">
        <f>(Table2[[#This Row],[1M Return vs Nifty]]-AVERAGE(Table2[1M Return vs Nifty]))/_xlfn.STDEV.P(Table2[1M Return vs Nifty])</f>
        <v>0.1732069287459877</v>
      </c>
      <c r="K258">
        <v>38.319667236087398</v>
      </c>
      <c r="L258">
        <f>(Table2[[#This Row],[6M Return vs Nifty]]-AVERAGE(Table2[6M Return vs Nifty]))/_xlfn.STDEV.P(Table2[6M Return vs Nifty])</f>
        <v>0.79113090558336907</v>
      </c>
      <c r="M258">
        <v>-2.79026530815689</v>
      </c>
      <c r="N258">
        <f>(Table2[[#This Row],[1W Return vs Nifty]]-AVERAGE(Table2[1W Return vs Nifty]))/_xlfn.STDEV.P(Table2[1W Return vs Nifty])</f>
        <v>-0.53644361031593568</v>
      </c>
      <c r="O258">
        <v>9565.16</v>
      </c>
      <c r="P258">
        <v>9222.4173192382896</v>
      </c>
      <c r="Q258">
        <v>7652.46983857534</v>
      </c>
      <c r="R258">
        <v>55.888549582498001</v>
      </c>
      <c r="S258" s="1">
        <f>(Table2[[#This Row],[Close Price]]-Table2[[#This Row],[20D EMA]])/Table2[[#This Row],[20D EMA]]</f>
        <v>9.9099230959023028E-3</v>
      </c>
      <c r="T258" s="1">
        <f>(Table2[[#This Row],[Close Price]]-Table2[[#This Row],[50D EMA]])/Table2[[#This Row],[50D EMA]]</f>
        <v>4.7442299086705012E-2</v>
      </c>
      <c r="U258" s="1">
        <f>(Table2[[#This Row],[Close Price]]-Table2[[#This Row],[200D EMA]])/Table2[[#This Row],[200D EMA]]</f>
        <v>0.26233101257128161</v>
      </c>
      <c r="V258">
        <v>0.66732537247538704</v>
      </c>
      <c r="W258">
        <v>9645</v>
      </c>
      <c r="X258">
        <v>9825</v>
      </c>
      <c r="Y258">
        <v>9510.5499999999993</v>
      </c>
      <c r="Z258">
        <v>9825</v>
      </c>
      <c r="AA258">
        <v>8808</v>
      </c>
      <c r="AB258">
        <v>10038.799999999999</v>
      </c>
      <c r="AC258" s="1">
        <f>(Table2[[#This Row],[Close Price]]/Table2[[#This Row],[Day Low]])-1</f>
        <v>1.5500259201659539E-3</v>
      </c>
      <c r="AD258" s="1">
        <f>(Table2[[#This Row],[Day High]]/Table2[[#This Row],[Close Price]])-1</f>
        <v>1.7086009761955179E-2</v>
      </c>
      <c r="AE258" s="1">
        <f>(Table2[[#This Row],[Close Price]]/Table2[[#This Row],[Current Week Low]])-1</f>
        <v>1.5708870675197772E-2</v>
      </c>
      <c r="AF258" s="1">
        <f>(Table2[[#This Row],[Current Week High]]/Table2[[#This Row],[Close Price]])-1</f>
        <v>1.7086009761955179E-2</v>
      </c>
      <c r="AG258" s="1">
        <f>(Table2[[#This Row],[Close Price]]/Table2[[#This Row],[Current Month Low]])-1</f>
        <v>9.6724568574023673E-2</v>
      </c>
      <c r="AH258" s="1">
        <f>(Table2[[#This Row],[Current Month High]]/Table2[[#This Row],[Close Price]])-1</f>
        <v>3.9218629496011737E-2</v>
      </c>
      <c r="AI258">
        <v>3.9218629496011701</v>
      </c>
      <c r="AJ258">
        <v>112.72737282536799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-0.09</v>
      </c>
      <c r="AM258" t="s">
        <v>2949</v>
      </c>
      <c r="AN258">
        <v>-0.43</v>
      </c>
      <c r="AO258" t="s">
        <v>2949</v>
      </c>
      <c r="AP258">
        <v>9.072121028256E-2</v>
      </c>
      <c r="AQ258">
        <f>(Table2[[#This Row],[Sharpe Ratio]]-AVERAGE(Table2[Sharpe Ratio]))/_xlfn.STDEV.P(Table2[Sharpe Ratio])</f>
        <v>0.35068472969083081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1.2250229175807745</v>
      </c>
    </row>
    <row r="259" spans="1:44" x14ac:dyDescent="0.3">
      <c r="A259" t="s">
        <v>753</v>
      </c>
      <c r="B259" t="s">
        <v>754</v>
      </c>
      <c r="C259" t="s">
        <v>2908</v>
      </c>
      <c r="D259" t="s">
        <v>508</v>
      </c>
      <c r="E259">
        <v>19120.116497160001</v>
      </c>
      <c r="F259">
        <v>3941.6</v>
      </c>
      <c r="G259">
        <v>114.22626373260699</v>
      </c>
      <c r="H259">
        <f>(Table2[[#This Row],[1Y Return vs Nifty]]-AVERAGE(Table2[1Y Return vs Nifty]))/_xlfn.STDEV.P(Table2[1Y Return vs Nifty])</f>
        <v>0.82320692927835803</v>
      </c>
      <c r="I259">
        <v>-1.4378572799386</v>
      </c>
      <c r="J259">
        <f>(Table2[[#This Row],[1M Return vs Nifty]]-AVERAGE(Table2[1M Return vs Nifty]))/_xlfn.STDEV.P(Table2[1M Return vs Nifty])</f>
        <v>-0.47222319701910437</v>
      </c>
      <c r="K259">
        <v>14.2530615890558</v>
      </c>
      <c r="L259">
        <f>(Table2[[#This Row],[6M Return vs Nifty]]-AVERAGE(Table2[6M Return vs Nifty]))/_xlfn.STDEV.P(Table2[6M Return vs Nifty])</f>
        <v>5.3682864881865862E-2</v>
      </c>
      <c r="M259">
        <v>-3.2490978921532498</v>
      </c>
      <c r="N259">
        <f>(Table2[[#This Row],[1W Return vs Nifty]]-AVERAGE(Table2[1W Return vs Nifty]))/_xlfn.STDEV.P(Table2[1W Return vs Nifty])</f>
        <v>-0.62735971989617656</v>
      </c>
      <c r="O259">
        <v>3792.83</v>
      </c>
      <c r="P259">
        <v>3755.7216210517599</v>
      </c>
      <c r="Q259">
        <v>3204.4501442936598</v>
      </c>
      <c r="R259">
        <v>35.733929506201498</v>
      </c>
      <c r="S259" s="1">
        <f>(Table2[[#This Row],[Close Price]]-Table2[[#This Row],[20D EMA]])/Table2[[#This Row],[20D EMA]]</f>
        <v>3.9224009512685773E-2</v>
      </c>
      <c r="T259" s="1">
        <f>(Table2[[#This Row],[Close Price]]-Table2[[#This Row],[50D EMA]])/Table2[[#This Row],[50D EMA]]</f>
        <v>4.9492054444702484E-2</v>
      </c>
      <c r="U259" s="1">
        <f>(Table2[[#This Row],[Close Price]]-Table2[[#This Row],[200D EMA]])/Table2[[#This Row],[200D EMA]]</f>
        <v>0.23003942096556668</v>
      </c>
      <c r="V259">
        <v>0.50703864292810397</v>
      </c>
      <c r="W259">
        <v>3812.05</v>
      </c>
      <c r="X259">
        <v>3979.9</v>
      </c>
      <c r="Y259">
        <v>3726.3</v>
      </c>
      <c r="Z259">
        <v>3979.9</v>
      </c>
      <c r="AA259">
        <v>2917.85</v>
      </c>
      <c r="AB259">
        <v>3979.9</v>
      </c>
      <c r="AC259" s="1">
        <f>(Table2[[#This Row],[Close Price]]/Table2[[#This Row],[Day Low]])-1</f>
        <v>3.3984339135110897E-2</v>
      </c>
      <c r="AD259" s="1">
        <f>(Table2[[#This Row],[Day High]]/Table2[[#This Row],[Close Price]])-1</f>
        <v>9.7168662472093548E-3</v>
      </c>
      <c r="AE259" s="1">
        <f>(Table2[[#This Row],[Close Price]]/Table2[[#This Row],[Current Week Low]])-1</f>
        <v>5.7778493411695164E-2</v>
      </c>
      <c r="AF259" s="1">
        <f>(Table2[[#This Row],[Current Week High]]/Table2[[#This Row],[Close Price]])-1</f>
        <v>9.7168662472093548E-3</v>
      </c>
      <c r="AG259" s="1">
        <f>(Table2[[#This Row],[Close Price]]/Table2[[#This Row],[Current Month Low]])-1</f>
        <v>0.35085765203831598</v>
      </c>
      <c r="AH259" s="1">
        <f>(Table2[[#This Row],[Current Month High]]/Table2[[#This Row],[Close Price]])-1</f>
        <v>9.7168662472093548E-3</v>
      </c>
      <c r="AI259">
        <v>8.3316419728029096</v>
      </c>
      <c r="AJ259">
        <v>179.26881110953599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-0.01</v>
      </c>
      <c r="AM259" t="s">
        <v>2949</v>
      </c>
      <c r="AN259">
        <v>13.11</v>
      </c>
      <c r="AO259" t="s">
        <v>2950</v>
      </c>
      <c r="AP259">
        <v>9.0337403175073994E-2</v>
      </c>
      <c r="AQ259">
        <f>(Table2[[#This Row],[Sharpe Ratio]]-AVERAGE(Table2[Sharpe Ratio]))/_xlfn.STDEV.P(Table2[Sharpe Ratio])</f>
        <v>0.34644843888085503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0.12375531612579793</v>
      </c>
    </row>
    <row r="260" spans="1:44" x14ac:dyDescent="0.3">
      <c r="A260" t="s">
        <v>41</v>
      </c>
      <c r="B260" t="s">
        <v>42</v>
      </c>
      <c r="C260" t="s">
        <v>2910</v>
      </c>
      <c r="D260" t="s">
        <v>43</v>
      </c>
      <c r="E260">
        <v>544583.55056501995</v>
      </c>
      <c r="F260">
        <v>423.3</v>
      </c>
      <c r="G260">
        <v>-32.112137862169298</v>
      </c>
      <c r="H260">
        <f>(Table2[[#This Row],[1Y Return vs Nifty]]-AVERAGE(Table2[1Y Return vs Nifty]))/_xlfn.STDEV.P(Table2[1Y Return vs Nifty])</f>
        <v>-0.92001169956879314</v>
      </c>
      <c r="I260">
        <v>-6.5966421615097897</v>
      </c>
      <c r="J260">
        <f>(Table2[[#This Row],[1M Return vs Nifty]]-AVERAGE(Table2[1M Return vs Nifty]))/_xlfn.STDEV.P(Table2[1M Return vs Nifty])</f>
        <v>-0.97616406055569949</v>
      </c>
      <c r="K260">
        <v>-18.3724839283487</v>
      </c>
      <c r="L260">
        <f>(Table2[[#This Row],[6M Return vs Nifty]]-AVERAGE(Table2[6M Return vs Nifty]))/_xlfn.STDEV.P(Table2[6M Return vs Nifty])</f>
        <v>-0.94602789497741668</v>
      </c>
      <c r="M260">
        <v>-2.7981430513994798</v>
      </c>
      <c r="N260">
        <f>(Table2[[#This Row],[1W Return vs Nifty]]-AVERAGE(Table2[1W Return vs Nifty]))/_xlfn.STDEV.P(Table2[1W Return vs Nifty])</f>
        <v>-0.53800455823652626</v>
      </c>
      <c r="O260">
        <v>428.04</v>
      </c>
      <c r="P260">
        <v>429.39736050122798</v>
      </c>
      <c r="Q260">
        <v>429.64855432738801</v>
      </c>
      <c r="R260">
        <v>51.831295033746898</v>
      </c>
      <c r="S260" s="1">
        <f>(Table2[[#This Row],[Close Price]]-Table2[[#This Row],[20D EMA]])/Table2[[#This Row],[20D EMA]]</f>
        <v>-1.1073731426969463E-2</v>
      </c>
      <c r="T260" s="1">
        <f>(Table2[[#This Row],[Close Price]]-Table2[[#This Row],[50D EMA]])/Table2[[#This Row],[50D EMA]]</f>
        <v>-1.4199808993028336E-2</v>
      </c>
      <c r="U260" s="1">
        <f>(Table2[[#This Row],[Close Price]]-Table2[[#This Row],[200D EMA]])/Table2[[#This Row],[200D EMA]]</f>
        <v>-1.4776156613226876E-2</v>
      </c>
      <c r="V260">
        <v>0.804260435630066</v>
      </c>
      <c r="W260">
        <v>419.75</v>
      </c>
      <c r="X260">
        <v>424</v>
      </c>
      <c r="Y260">
        <v>419.75</v>
      </c>
      <c r="Z260">
        <v>424</v>
      </c>
      <c r="AA260">
        <v>402.85</v>
      </c>
      <c r="AB260">
        <v>441.65</v>
      </c>
      <c r="AC260" s="1">
        <f>(Table2[[#This Row],[Close Price]]/Table2[[#This Row],[Day Low]])-1</f>
        <v>8.4574151280525367E-3</v>
      </c>
      <c r="AD260" s="1">
        <f>(Table2[[#This Row],[Day High]]/Table2[[#This Row],[Close Price]])-1</f>
        <v>1.6536735175998185E-3</v>
      </c>
      <c r="AE260" s="1">
        <f>(Table2[[#This Row],[Close Price]]/Table2[[#This Row],[Current Week Low]])-1</f>
        <v>8.4574151280525367E-3</v>
      </c>
      <c r="AF260" s="1">
        <f>(Table2[[#This Row],[Current Week High]]/Table2[[#This Row],[Close Price]])-1</f>
        <v>1.6536735175998185E-3</v>
      </c>
      <c r="AG260" s="1">
        <f>(Table2[[#This Row],[Close Price]]/Table2[[#This Row],[Current Month Low]])-1</f>
        <v>5.0763311406230471E-2</v>
      </c>
      <c r="AH260" s="1">
        <f>(Table2[[#This Row],[Current Month High]]/Table2[[#This Row],[Close Price]])-1</f>
        <v>4.3349870068509322E-2</v>
      </c>
      <c r="AI260">
        <v>18.048665249232201</v>
      </c>
      <c r="AJ260">
        <v>5.9972455239764599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-0.05</v>
      </c>
      <c r="AM260" t="s">
        <v>2949</v>
      </c>
      <c r="AN260">
        <v>-2.78</v>
      </c>
      <c r="AO260" t="s">
        <v>2949</v>
      </c>
      <c r="AP260">
        <v>9.0203281457445994E-2</v>
      </c>
      <c r="AQ260">
        <f>(Table2[[#This Row],[Sharpe Ratio]]-AVERAGE(Table2[Sharpe Ratio]))/_xlfn.STDEV.P(Table2[Sharpe Ratio])</f>
        <v>0.34496806348205816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61" spans="1:44" x14ac:dyDescent="0.3">
      <c r="A261" t="s">
        <v>1461</v>
      </c>
      <c r="B261" t="s">
        <v>1462</v>
      </c>
      <c r="C261" t="s">
        <v>2908</v>
      </c>
      <c r="D261" t="s">
        <v>371</v>
      </c>
      <c r="E261">
        <v>6044.9592969149999</v>
      </c>
      <c r="F261">
        <v>222.37</v>
      </c>
      <c r="G261">
        <v>241.380938480509</v>
      </c>
      <c r="H261">
        <f>(Table2[[#This Row],[1Y Return vs Nifty]]-AVERAGE(Table2[1Y Return vs Nifty]))/_xlfn.STDEV.P(Table2[1Y Return vs Nifty])</f>
        <v>2.3379043385020455</v>
      </c>
      <c r="I261">
        <v>7.9785850960992901</v>
      </c>
      <c r="J261">
        <f>(Table2[[#This Row],[1M Return vs Nifty]]-AVERAGE(Table2[1M Return vs Nifty]))/_xlfn.STDEV.P(Table2[1M Return vs Nifty])</f>
        <v>0.4476310344249983</v>
      </c>
      <c r="K261">
        <v>41.6167342557018</v>
      </c>
      <c r="L261">
        <f>(Table2[[#This Row],[6M Return vs Nifty]]-AVERAGE(Table2[6M Return vs Nifty]))/_xlfn.STDEV.P(Table2[6M Return vs Nifty])</f>
        <v>0.89215951133426274</v>
      </c>
      <c r="M261">
        <v>-1.2362354412674299</v>
      </c>
      <c r="N261">
        <f>(Table2[[#This Row],[1W Return vs Nifty]]-AVERAGE(Table2[1W Return vs Nifty]))/_xlfn.STDEV.P(Table2[1W Return vs Nifty])</f>
        <v>-0.22851789928968883</v>
      </c>
      <c r="O261">
        <v>207.95</v>
      </c>
      <c r="P261">
        <v>184.323060201072</v>
      </c>
      <c r="Q261">
        <v>141.76941679870899</v>
      </c>
      <c r="R261">
        <v>85.404178683384202</v>
      </c>
      <c r="S261" s="1">
        <f>(Table2[[#This Row],[Close Price]]-Table2[[#This Row],[20D EMA]])/Table2[[#This Row],[20D EMA]]</f>
        <v>6.9343592209665864E-2</v>
      </c>
      <c r="T261" s="1">
        <f>(Table2[[#This Row],[Close Price]]-Table2[[#This Row],[50D EMA]])/Table2[[#This Row],[50D EMA]]</f>
        <v>0.20641443212489988</v>
      </c>
      <c r="U261" s="1">
        <f>(Table2[[#This Row],[Close Price]]-Table2[[#This Row],[200D EMA]])/Table2[[#This Row],[200D EMA]]</f>
        <v>0.56853293905928659</v>
      </c>
      <c r="V261">
        <v>0.61945697258222499</v>
      </c>
      <c r="W261">
        <v>220</v>
      </c>
      <c r="X261">
        <v>225.8</v>
      </c>
      <c r="Y261">
        <v>215.1</v>
      </c>
      <c r="Z261">
        <v>227.1</v>
      </c>
      <c r="AA261">
        <v>159</v>
      </c>
      <c r="AB261">
        <v>239.9</v>
      </c>
      <c r="AC261" s="1">
        <f>(Table2[[#This Row],[Close Price]]/Table2[[#This Row],[Day Low]])-1</f>
        <v>1.0772727272727378E-2</v>
      </c>
      <c r="AD261" s="1">
        <f>(Table2[[#This Row],[Day High]]/Table2[[#This Row],[Close Price]])-1</f>
        <v>1.5424742546206849E-2</v>
      </c>
      <c r="AE261" s="1">
        <f>(Table2[[#This Row],[Close Price]]/Table2[[#This Row],[Current Week Low]])-1</f>
        <v>3.3798233379823461E-2</v>
      </c>
      <c r="AF261" s="1">
        <f>(Table2[[#This Row],[Current Week High]]/Table2[[#This Row],[Close Price]])-1</f>
        <v>2.1270854881503709E-2</v>
      </c>
      <c r="AG261" s="1">
        <f>(Table2[[#This Row],[Close Price]]/Table2[[#This Row],[Current Month Low]])-1</f>
        <v>0.3985534591194968</v>
      </c>
      <c r="AH261" s="1">
        <f>(Table2[[#This Row],[Current Month High]]/Table2[[#This Row],[Close Price]])-1</f>
        <v>7.8832576336736127E-2</v>
      </c>
      <c r="AI261">
        <v>7.88325763367361</v>
      </c>
      <c r="AJ261">
        <v>278.502127659574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0.44</v>
      </c>
      <c r="AM261" t="s">
        <v>2950</v>
      </c>
      <c r="AN261">
        <v>22.08</v>
      </c>
      <c r="AO261" t="s">
        <v>2950</v>
      </c>
      <c r="AP261">
        <v>8.9885409241375003E-2</v>
      </c>
      <c r="AQ261">
        <f>(Table2[[#This Row],[Sharpe Ratio]]-AVERAGE(Table2[Sharpe Ratio]))/_xlfn.STDEV.P(Table2[Sharpe Ratio])</f>
        <v>0.34145953244804833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3.7906365174196655</v>
      </c>
    </row>
    <row r="262" spans="1:44" x14ac:dyDescent="0.3">
      <c r="A262" t="s">
        <v>53</v>
      </c>
      <c r="B262" t="s">
        <v>54</v>
      </c>
      <c r="C262" t="s">
        <v>2913</v>
      </c>
      <c r="D262" t="s">
        <v>55</v>
      </c>
      <c r="E262">
        <v>385884.67945289501</v>
      </c>
      <c r="F262">
        <v>3171.1</v>
      </c>
      <c r="G262">
        <v>11.051841629691801</v>
      </c>
      <c r="H262">
        <f>(Table2[[#This Row],[1Y Return vs Nifty]]-AVERAGE(Table2[1Y Return vs Nifty]))/_xlfn.STDEV.P(Table2[1Y Return vs Nifty])</f>
        <v>-0.40583187851439551</v>
      </c>
      <c r="I262">
        <v>-7.0188990631064101</v>
      </c>
      <c r="J262">
        <f>(Table2[[#This Row],[1M Return vs Nifty]]-AVERAGE(Table2[1M Return vs Nifty]))/_xlfn.STDEV.P(Table2[1M Return vs Nifty])</f>
        <v>-1.0174126321689587</v>
      </c>
      <c r="K262">
        <v>-0.44317763221477502</v>
      </c>
      <c r="L262">
        <f>(Table2[[#This Row],[6M Return vs Nifty]]-AVERAGE(Table2[6M Return vs Nifty]))/_xlfn.STDEV.P(Table2[6M Return vs Nifty])</f>
        <v>-0.39663875414309652</v>
      </c>
      <c r="M262">
        <v>-4.6818288872396998</v>
      </c>
      <c r="N262">
        <f>(Table2[[#This Row],[1W Return vs Nifty]]-AVERAGE(Table2[1W Return vs Nifty]))/_xlfn.STDEV.P(Table2[1W Return vs Nifty])</f>
        <v>-0.9112504737170094</v>
      </c>
      <c r="O262">
        <v>3212.15</v>
      </c>
      <c r="P262">
        <v>3169.2040887503699</v>
      </c>
      <c r="Q262">
        <v>2945.9744677553999</v>
      </c>
      <c r="R262">
        <v>84.827159832514795</v>
      </c>
      <c r="S262" s="1">
        <f>(Table2[[#This Row],[Close Price]]-Table2[[#This Row],[20D EMA]])/Table2[[#This Row],[20D EMA]]</f>
        <v>-1.2779602446959259E-2</v>
      </c>
      <c r="T262" s="1">
        <f>(Table2[[#This Row],[Close Price]]-Table2[[#This Row],[50D EMA]])/Table2[[#This Row],[50D EMA]]</f>
        <v>5.9822945968038147E-4</v>
      </c>
      <c r="U262" s="1">
        <f>(Table2[[#This Row],[Close Price]]-Table2[[#This Row],[200D EMA]])/Table2[[#This Row],[200D EMA]]</f>
        <v>7.6418018794347481E-2</v>
      </c>
      <c r="V262">
        <v>1.07586808413378</v>
      </c>
      <c r="W262">
        <v>3156.35</v>
      </c>
      <c r="X262">
        <v>3208.45</v>
      </c>
      <c r="Y262">
        <v>3135</v>
      </c>
      <c r="Z262">
        <v>3214.8</v>
      </c>
      <c r="AA262">
        <v>2733.95</v>
      </c>
      <c r="AB262">
        <v>3743.9</v>
      </c>
      <c r="AC262" s="1">
        <f>(Table2[[#This Row],[Close Price]]/Table2[[#This Row],[Day Low]])-1</f>
        <v>4.6731192675084632E-3</v>
      </c>
      <c r="AD262" s="1">
        <f>(Table2[[#This Row],[Day High]]/Table2[[#This Row],[Close Price]])-1</f>
        <v>1.1778247295890942E-2</v>
      </c>
      <c r="AE262" s="1">
        <f>(Table2[[#This Row],[Close Price]]/Table2[[#This Row],[Current Week Low]])-1</f>
        <v>1.1515151515151478E-2</v>
      </c>
      <c r="AF262" s="1">
        <f>(Table2[[#This Row],[Current Week High]]/Table2[[#This Row],[Close Price]])-1</f>
        <v>1.3780707010185855E-2</v>
      </c>
      <c r="AG262" s="1">
        <f>(Table2[[#This Row],[Close Price]]/Table2[[#This Row],[Current Month Low]])-1</f>
        <v>0.15989685253936625</v>
      </c>
      <c r="AH262" s="1">
        <f>(Table2[[#This Row],[Current Month High]]/Table2[[#This Row],[Close Price]])-1</f>
        <v>0.18063132666897919</v>
      </c>
      <c r="AI262">
        <v>18.0631326668979</v>
      </c>
      <c r="AJ262">
        <v>48.043884220354698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-0.09</v>
      </c>
      <c r="AM262" t="s">
        <v>2949</v>
      </c>
      <c r="AN262">
        <v>-0.46</v>
      </c>
      <c r="AO262" t="s">
        <v>2949</v>
      </c>
      <c r="AP262">
        <v>8.9839611857074994E-2</v>
      </c>
      <c r="AQ262">
        <f>(Table2[[#This Row],[Sharpe Ratio]]-AVERAGE(Table2[Sharpe Ratio]))/_xlfn.STDEV.P(Table2[Sharpe Ratio])</f>
        <v>0.34095404144893199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-2.3901796970945282</v>
      </c>
    </row>
    <row r="263" spans="1:44" x14ac:dyDescent="0.3">
      <c r="A263" t="s">
        <v>1379</v>
      </c>
      <c r="B263" t="s">
        <v>1380</v>
      </c>
      <c r="C263" t="s">
        <v>2914</v>
      </c>
      <c r="D263" t="s">
        <v>202</v>
      </c>
      <c r="E263">
        <v>6772.0836353099903</v>
      </c>
      <c r="F263">
        <v>208.4</v>
      </c>
      <c r="G263">
        <v>21.5584573995116</v>
      </c>
      <c r="H263">
        <f>(Table2[[#This Row],[1Y Return vs Nifty]]-AVERAGE(Table2[1Y Return vs Nifty]))/_xlfn.STDEV.P(Table2[1Y Return vs Nifty])</f>
        <v>-0.28067451628759016</v>
      </c>
      <c r="I263">
        <v>20.615417014806901</v>
      </c>
      <c r="J263">
        <f>(Table2[[#This Row],[1M Return vs Nifty]]-AVERAGE(Table2[1M Return vs Nifty]))/_xlfn.STDEV.P(Table2[1M Return vs Nifty])</f>
        <v>1.6820721161280956</v>
      </c>
      <c r="K263">
        <v>-5.1886942738371999</v>
      </c>
      <c r="L263">
        <f>(Table2[[#This Row],[6M Return vs Nifty]]-AVERAGE(Table2[6M Return vs Nifty]))/_xlfn.STDEV.P(Table2[6M Return vs Nifty])</f>
        <v>-0.54205069967487007</v>
      </c>
      <c r="M263">
        <v>0.66981021611695202</v>
      </c>
      <c r="N263">
        <f>(Table2[[#This Row],[1W Return vs Nifty]]-AVERAGE(Table2[1W Return vs Nifty]))/_xlfn.STDEV.P(Table2[1W Return vs Nifty])</f>
        <v>0.14915853846974347</v>
      </c>
      <c r="O263">
        <v>194.11</v>
      </c>
      <c r="P263">
        <v>193.01623740591</v>
      </c>
      <c r="Q263">
        <v>195.034432372927</v>
      </c>
      <c r="R263">
        <v>47.904572718129899</v>
      </c>
      <c r="S263" s="1">
        <f>(Table2[[#This Row],[Close Price]]-Table2[[#This Row],[20D EMA]])/Table2[[#This Row],[20D EMA]]</f>
        <v>7.36180516202153E-2</v>
      </c>
      <c r="T263" s="1">
        <f>(Table2[[#This Row],[Close Price]]-Table2[[#This Row],[50D EMA]])/Table2[[#This Row],[50D EMA]]</f>
        <v>7.9701909025084755E-2</v>
      </c>
      <c r="U263" s="1">
        <f>(Table2[[#This Row],[Close Price]]-Table2[[#This Row],[200D EMA]])/Table2[[#This Row],[200D EMA]]</f>
        <v>6.8529271803230055E-2</v>
      </c>
      <c r="V263">
        <v>1.44947362247305</v>
      </c>
      <c r="W263">
        <v>206.35</v>
      </c>
      <c r="X263">
        <v>215.45</v>
      </c>
      <c r="Y263">
        <v>206.35</v>
      </c>
      <c r="Z263">
        <v>219.4</v>
      </c>
      <c r="AA263">
        <v>144.44999999999999</v>
      </c>
      <c r="AB263">
        <v>219.4</v>
      </c>
      <c r="AC263" s="1">
        <f>(Table2[[#This Row],[Close Price]]/Table2[[#This Row],[Day Low]])-1</f>
        <v>9.9345771747032519E-3</v>
      </c>
      <c r="AD263" s="1">
        <f>(Table2[[#This Row],[Day High]]/Table2[[#This Row],[Close Price]])-1</f>
        <v>3.3829174664107509E-2</v>
      </c>
      <c r="AE263" s="1">
        <f>(Table2[[#This Row],[Close Price]]/Table2[[#This Row],[Current Week Low]])-1</f>
        <v>9.9345771747032519E-3</v>
      </c>
      <c r="AF263" s="1">
        <f>(Table2[[#This Row],[Current Week High]]/Table2[[#This Row],[Close Price]])-1</f>
        <v>5.2783109404990425E-2</v>
      </c>
      <c r="AG263" s="1">
        <f>(Table2[[#This Row],[Close Price]]/Table2[[#This Row],[Current Month Low]])-1</f>
        <v>0.44271374177916245</v>
      </c>
      <c r="AH263" s="1">
        <f>(Table2[[#This Row],[Current Month High]]/Table2[[#This Row],[Close Price]])-1</f>
        <v>5.2783109404990425E-2</v>
      </c>
      <c r="AI263">
        <v>47.792706333973101</v>
      </c>
      <c r="AJ263">
        <v>54.656771799628899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-0.3</v>
      </c>
      <c r="AM263" t="s">
        <v>2949</v>
      </c>
      <c r="AN263">
        <v>32.19</v>
      </c>
      <c r="AO263" t="s">
        <v>2950</v>
      </c>
      <c r="AP263">
        <v>8.8743812750634005E-2</v>
      </c>
      <c r="AQ263">
        <f>(Table2[[#This Row],[Sharpe Ratio]]-AVERAGE(Table2[Sharpe Ratio]))/_xlfn.STDEV.P(Table2[Sharpe Ratio])</f>
        <v>0.32885910210660907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64" spans="1:44" x14ac:dyDescent="0.3">
      <c r="A264" t="s">
        <v>1692</v>
      </c>
      <c r="B264" t="s">
        <v>1693</v>
      </c>
      <c r="C264" t="s">
        <v>2913</v>
      </c>
      <c r="D264" t="s">
        <v>129</v>
      </c>
      <c r="E264">
        <v>4083.7726916800002</v>
      </c>
      <c r="F264">
        <v>215.09</v>
      </c>
      <c r="G264">
        <v>5.5215557388577796</v>
      </c>
      <c r="H264">
        <f>(Table2[[#This Row],[1Y Return vs Nifty]]-AVERAGE(Table2[1Y Return vs Nifty]))/_xlfn.STDEV.P(Table2[1Y Return vs Nifty])</f>
        <v>-0.47170998899456734</v>
      </c>
      <c r="I264">
        <v>-7.4857683368977597</v>
      </c>
      <c r="J264">
        <f>(Table2[[#This Row],[1M Return vs Nifty]]-AVERAGE(Table2[1M Return vs Nifty]))/_xlfn.STDEV.P(Table2[1M Return vs Nifty])</f>
        <v>-1.0630192062739559</v>
      </c>
      <c r="K264">
        <v>-10.5065464626443</v>
      </c>
      <c r="L264">
        <f>(Table2[[#This Row],[6M Return vs Nifty]]-AVERAGE(Table2[6M Return vs Nifty]))/_xlfn.STDEV.P(Table2[6M Return vs Nifty])</f>
        <v>-0.70500012988916771</v>
      </c>
      <c r="M264">
        <v>-0.14790761934918301</v>
      </c>
      <c r="N264">
        <f>(Table2[[#This Row],[1W Return vs Nifty]]-AVERAGE(Table2[1W Return vs Nifty]))/_xlfn.STDEV.P(Table2[1W Return vs Nifty])</f>
        <v>-1.2869458076260984E-2</v>
      </c>
      <c r="O264">
        <v>211.91</v>
      </c>
      <c r="P264">
        <v>210.20884558798599</v>
      </c>
      <c r="Q264">
        <v>200.938269409811</v>
      </c>
      <c r="R264">
        <v>73.129008483866102</v>
      </c>
      <c r="S264" s="1">
        <f>(Table2[[#This Row],[Close Price]]-Table2[[#This Row],[20D EMA]])/Table2[[#This Row],[20D EMA]]</f>
        <v>1.5006370629040663E-2</v>
      </c>
      <c r="T264" s="1">
        <f>(Table2[[#This Row],[Close Price]]-Table2[[#This Row],[50D EMA]])/Table2[[#This Row],[50D EMA]]</f>
        <v>2.3220499586307532E-2</v>
      </c>
      <c r="U264" s="1">
        <f>(Table2[[#This Row],[Close Price]]-Table2[[#This Row],[200D EMA]])/Table2[[#This Row],[200D EMA]]</f>
        <v>7.0428249590060582E-2</v>
      </c>
      <c r="V264">
        <v>0.71999494087527605</v>
      </c>
      <c r="W264">
        <v>213.92</v>
      </c>
      <c r="X264">
        <v>222.7</v>
      </c>
      <c r="Y264">
        <v>208.99</v>
      </c>
      <c r="Z264">
        <v>222.7</v>
      </c>
      <c r="AA264">
        <v>182.2</v>
      </c>
      <c r="AB264">
        <v>222.7</v>
      </c>
      <c r="AC264" s="1">
        <f>(Table2[[#This Row],[Close Price]]/Table2[[#This Row],[Day Low]])-1</f>
        <v>5.4693343305909359E-3</v>
      </c>
      <c r="AD264" s="1">
        <f>(Table2[[#This Row],[Day High]]/Table2[[#This Row],[Close Price]])-1</f>
        <v>3.5380538379283122E-2</v>
      </c>
      <c r="AE264" s="1">
        <f>(Table2[[#This Row],[Close Price]]/Table2[[#This Row],[Current Week Low]])-1</f>
        <v>2.9187999425809741E-2</v>
      </c>
      <c r="AF264" s="1">
        <f>(Table2[[#This Row],[Current Week High]]/Table2[[#This Row],[Close Price]])-1</f>
        <v>3.5380538379283122E-2</v>
      </c>
      <c r="AG264" s="1">
        <f>(Table2[[#This Row],[Close Price]]/Table2[[#This Row],[Current Month Low]])-1</f>
        <v>0.18051591657519217</v>
      </c>
      <c r="AH264" s="1">
        <f>(Table2[[#This Row],[Current Month High]]/Table2[[#This Row],[Close Price]])-1</f>
        <v>3.5380538379283122E-2</v>
      </c>
      <c r="AI264">
        <v>15.672509182202701</v>
      </c>
      <c r="AJ264">
        <v>38.410553410553398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-7.0000000000000007E-2</v>
      </c>
      <c r="AM264" t="s">
        <v>2949</v>
      </c>
      <c r="AN264">
        <v>3.91</v>
      </c>
      <c r="AO264" t="s">
        <v>2950</v>
      </c>
      <c r="AP264">
        <v>8.8396801933258995E-2</v>
      </c>
      <c r="AQ264">
        <f>(Table2[[#This Row],[Sharpe Ratio]]-AVERAGE(Table2[Sharpe Ratio]))/_xlfn.STDEV.P(Table2[Sharpe Ratio])</f>
        <v>0.32502895225285328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-1.9275698309810987</v>
      </c>
    </row>
    <row r="265" spans="1:44" x14ac:dyDescent="0.3">
      <c r="A265" t="s">
        <v>398</v>
      </c>
      <c r="B265" t="s">
        <v>399</v>
      </c>
      <c r="C265" t="s">
        <v>2919</v>
      </c>
      <c r="D265" t="s">
        <v>400</v>
      </c>
      <c r="E265">
        <v>55623.315462899998</v>
      </c>
      <c r="F265">
        <v>11684.25</v>
      </c>
      <c r="G265">
        <v>136.54448971138601</v>
      </c>
      <c r="H265">
        <f>(Table2[[#This Row],[1Y Return vs Nifty]]-AVERAGE(Table2[1Y Return vs Nifty]))/_xlfn.STDEV.P(Table2[1Y Return vs Nifty])</f>
        <v>1.0890670648616401</v>
      </c>
      <c r="I265">
        <v>20.809021156533898</v>
      </c>
      <c r="J265">
        <f>(Table2[[#This Row],[1M Return vs Nifty]]-AVERAGE(Table2[1M Return vs Nifty]))/_xlfn.STDEV.P(Table2[1M Return vs Nifty])</f>
        <v>1.7009845229459679</v>
      </c>
      <c r="K265">
        <v>69.8700893116835</v>
      </c>
      <c r="L265">
        <f>(Table2[[#This Row],[6M Return vs Nifty]]-AVERAGE(Table2[6M Return vs Nifty]))/_xlfn.STDEV.P(Table2[6M Return vs Nifty])</f>
        <v>1.7578977726767995</v>
      </c>
      <c r="M265">
        <v>1.55440740970887</v>
      </c>
      <c r="N265">
        <f>(Table2[[#This Row],[1W Return vs Nifty]]-AVERAGE(Table2[1W Return vs Nifty]))/_xlfn.STDEV.P(Table2[1W Return vs Nifty])</f>
        <v>0.32443845143166689</v>
      </c>
      <c r="O265">
        <v>10545.86</v>
      </c>
      <c r="P265">
        <v>9430.2953944584406</v>
      </c>
      <c r="Q265">
        <v>7201.9627089656296</v>
      </c>
      <c r="R265">
        <v>77.882354031418004</v>
      </c>
      <c r="S265" s="1">
        <f>(Table2[[#This Row],[Close Price]]-Table2[[#This Row],[20D EMA]])/Table2[[#This Row],[20D EMA]]</f>
        <v>0.10794662550043328</v>
      </c>
      <c r="T265" s="1">
        <f>(Table2[[#This Row],[Close Price]]-Table2[[#This Row],[50D EMA]])/Table2[[#This Row],[50D EMA]]</f>
        <v>0.23901208936318782</v>
      </c>
      <c r="U265" s="1">
        <f>(Table2[[#This Row],[Close Price]]-Table2[[#This Row],[200D EMA]])/Table2[[#This Row],[200D EMA]]</f>
        <v>0.6223702443577539</v>
      </c>
      <c r="V265">
        <v>1.0355927483376799</v>
      </c>
      <c r="W265">
        <v>11580</v>
      </c>
      <c r="X265">
        <v>11745.85</v>
      </c>
      <c r="Y265">
        <v>11412.85</v>
      </c>
      <c r="Z265">
        <v>11745.85</v>
      </c>
      <c r="AA265">
        <v>8453</v>
      </c>
      <c r="AB265">
        <v>11745.85</v>
      </c>
      <c r="AC265" s="1">
        <f>(Table2[[#This Row],[Close Price]]/Table2[[#This Row],[Day Low]])-1</f>
        <v>9.0025906735751171E-3</v>
      </c>
      <c r="AD265" s="1">
        <f>(Table2[[#This Row],[Day High]]/Table2[[#This Row],[Close Price]])-1</f>
        <v>5.2720542610780186E-3</v>
      </c>
      <c r="AE265" s="1">
        <f>(Table2[[#This Row],[Close Price]]/Table2[[#This Row],[Current Week Low]])-1</f>
        <v>2.3780212655033495E-2</v>
      </c>
      <c r="AF265" s="1">
        <f>(Table2[[#This Row],[Current Week High]]/Table2[[#This Row],[Close Price]])-1</f>
        <v>5.2720542610780186E-3</v>
      </c>
      <c r="AG265" s="1">
        <f>(Table2[[#This Row],[Close Price]]/Table2[[#This Row],[Current Month Low]])-1</f>
        <v>0.38226073583343201</v>
      </c>
      <c r="AH265" s="1">
        <f>(Table2[[#This Row],[Current Month High]]/Table2[[#This Row],[Close Price]])-1</f>
        <v>5.2720542610780186E-3</v>
      </c>
      <c r="AI265">
        <v>0.52720542610780097</v>
      </c>
      <c r="AJ265">
        <v>195.57930685555201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0.39</v>
      </c>
      <c r="AM265" t="s">
        <v>2950</v>
      </c>
      <c r="AN265">
        <v>19.690000000000001</v>
      </c>
      <c r="AO265" t="s">
        <v>2950</v>
      </c>
      <c r="AP265">
        <v>8.8253377175584E-2</v>
      </c>
      <c r="AQ265">
        <f>(Table2[[#This Row],[Sharpe Ratio]]-AVERAGE(Table2[Sharpe Ratio]))/_xlfn.STDEV.P(Table2[Sharpe Ratio])</f>
        <v>0.32344589406812763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5.1958337059842021</v>
      </c>
    </row>
    <row r="266" spans="1:44" x14ac:dyDescent="0.3">
      <c r="A266" t="s">
        <v>631</v>
      </c>
      <c r="B266" t="s">
        <v>632</v>
      </c>
      <c r="C266" t="s">
        <v>2915</v>
      </c>
      <c r="D266" t="s">
        <v>65</v>
      </c>
      <c r="E266">
        <v>25881.398137759999</v>
      </c>
      <c r="F266">
        <v>1744.4</v>
      </c>
      <c r="G266">
        <v>21.9153512357042</v>
      </c>
      <c r="H266">
        <f>(Table2[[#This Row],[1Y Return vs Nifty]]-AVERAGE(Table2[1Y Return vs Nifty]))/_xlfn.STDEV.P(Table2[1Y Return vs Nifty])</f>
        <v>-0.27642311011537818</v>
      </c>
      <c r="I266">
        <v>1.15408475443021</v>
      </c>
      <c r="J266">
        <f>(Table2[[#This Row],[1M Return vs Nifty]]-AVERAGE(Table2[1M Return vs Nifty]))/_xlfn.STDEV.P(Table2[1M Return vs Nifty])</f>
        <v>-0.21902684612982323</v>
      </c>
      <c r="K266">
        <v>-3.3344360446042098</v>
      </c>
      <c r="L266">
        <f>(Table2[[#This Row],[6M Return vs Nifty]]-AVERAGE(Table2[6M Return vs Nifty]))/_xlfn.STDEV.P(Table2[6M Return vs Nifty])</f>
        <v>-0.48523258755064685</v>
      </c>
      <c r="M266">
        <v>-7.0025394029213102</v>
      </c>
      <c r="N266">
        <f>(Table2[[#This Row],[1W Return vs Nifty]]-AVERAGE(Table2[1W Return vs Nifty]))/_xlfn.STDEV.P(Table2[1W Return vs Nifty])</f>
        <v>-1.3710913370446245</v>
      </c>
      <c r="O266">
        <v>1796.68</v>
      </c>
      <c r="P266">
        <v>1778.20111546044</v>
      </c>
      <c r="Q266">
        <v>1604.8812939086299</v>
      </c>
      <c r="R266">
        <v>23.094124258569199</v>
      </c>
      <c r="S266" s="1">
        <f>(Table2[[#This Row],[Close Price]]-Table2[[#This Row],[20D EMA]])/Table2[[#This Row],[20D EMA]]</f>
        <v>-2.9098114299708336E-2</v>
      </c>
      <c r="T266" s="1">
        <f>(Table2[[#This Row],[Close Price]]-Table2[[#This Row],[50D EMA]])/Table2[[#This Row],[50D EMA]]</f>
        <v>-1.9008600976885306E-2</v>
      </c>
      <c r="U266" s="1">
        <f>(Table2[[#This Row],[Close Price]]-Table2[[#This Row],[200D EMA]])/Table2[[#This Row],[200D EMA]]</f>
        <v>8.6933972388435934E-2</v>
      </c>
      <c r="V266">
        <v>0.63557426353121105</v>
      </c>
      <c r="W266">
        <v>1731.95</v>
      </c>
      <c r="X266">
        <v>1786.9</v>
      </c>
      <c r="Y266">
        <v>1731.95</v>
      </c>
      <c r="Z266">
        <v>1786.9</v>
      </c>
      <c r="AA266">
        <v>1667.05</v>
      </c>
      <c r="AB266">
        <v>1926.85</v>
      </c>
      <c r="AC266" s="1">
        <f>(Table2[[#This Row],[Close Price]]/Table2[[#This Row],[Day Low]])-1</f>
        <v>7.1884292271717776E-3</v>
      </c>
      <c r="AD266" s="1">
        <f>(Table2[[#This Row],[Day High]]/Table2[[#This Row],[Close Price]])-1</f>
        <v>2.4363678055491889E-2</v>
      </c>
      <c r="AE266" s="1">
        <f>(Table2[[#This Row],[Close Price]]/Table2[[#This Row],[Current Week Low]])-1</f>
        <v>7.1884292271717776E-3</v>
      </c>
      <c r="AF266" s="1">
        <f>(Table2[[#This Row],[Current Week High]]/Table2[[#This Row],[Close Price]])-1</f>
        <v>2.4363678055491889E-2</v>
      </c>
      <c r="AG266" s="1">
        <f>(Table2[[#This Row],[Close Price]]/Table2[[#This Row],[Current Month Low]])-1</f>
        <v>4.6399328154524522E-2</v>
      </c>
      <c r="AH266" s="1">
        <f>(Table2[[#This Row],[Current Month High]]/Table2[[#This Row],[Close Price]])-1</f>
        <v>0.10459183673469385</v>
      </c>
      <c r="AI266">
        <v>11.213024535656899</v>
      </c>
      <c r="AJ266">
        <v>53.353846153846099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0.02</v>
      </c>
      <c r="AM266" t="s">
        <v>2950</v>
      </c>
      <c r="AN266">
        <v>-1.51</v>
      </c>
      <c r="AO266" t="s">
        <v>2949</v>
      </c>
      <c r="AP266">
        <v>8.6865483181336994E-2</v>
      </c>
      <c r="AQ266">
        <f>(Table2[[#This Row],[Sharpe Ratio]]-AVERAGE(Table2[Sharpe Ratio]))/_xlfn.STDEV.P(Table2[Sharpe Ratio])</f>
        <v>0.30812694228643461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-2.0436469385540379</v>
      </c>
    </row>
    <row r="267" spans="1:44" x14ac:dyDescent="0.3">
      <c r="A267" t="s">
        <v>1538</v>
      </c>
      <c r="B267" t="s">
        <v>1539</v>
      </c>
      <c r="C267" t="s">
        <v>2923</v>
      </c>
      <c r="D267" t="s">
        <v>109</v>
      </c>
      <c r="E267">
        <v>5319.07462983</v>
      </c>
      <c r="F267">
        <v>273.8</v>
      </c>
      <c r="G267">
        <v>72.9136642468725</v>
      </c>
      <c r="H267">
        <f>(Table2[[#This Row],[1Y Return vs Nifty]]-AVERAGE(Table2[1Y Return vs Nifty]))/_xlfn.STDEV.P(Table2[1Y Return vs Nifty])</f>
        <v>0.33108119710687628</v>
      </c>
      <c r="I267">
        <v>-9.2871929579747405</v>
      </c>
      <c r="J267">
        <f>(Table2[[#This Row],[1M Return vs Nifty]]-AVERAGE(Table2[1M Return vs Nifty]))/_xlfn.STDEV.P(Table2[1M Return vs Nifty])</f>
        <v>-1.2389931032248847</v>
      </c>
      <c r="K267">
        <v>7.8043095739775197</v>
      </c>
      <c r="L267">
        <f>(Table2[[#This Row],[6M Return vs Nifty]]-AVERAGE(Table2[6M Return vs Nifty]))/_xlfn.STDEV.P(Table2[6M Return vs Nifty])</f>
        <v>-0.14391955600942058</v>
      </c>
      <c r="M267">
        <v>1.3089384869068501</v>
      </c>
      <c r="N267">
        <f>(Table2[[#This Row],[1W Return vs Nifty]]-AVERAGE(Table2[1W Return vs Nifty]))/_xlfn.STDEV.P(Table2[1W Return vs Nifty])</f>
        <v>0.27579962266838709</v>
      </c>
      <c r="O267">
        <v>269.55</v>
      </c>
      <c r="P267">
        <v>268.03001836521997</v>
      </c>
      <c r="Q267">
        <v>227.803049123612</v>
      </c>
      <c r="R267">
        <v>70.260741913980894</v>
      </c>
      <c r="S267" s="1">
        <f>(Table2[[#This Row],[Close Price]]-Table2[[#This Row],[20D EMA]])/Table2[[#This Row],[20D EMA]]</f>
        <v>1.5767019105917268E-2</v>
      </c>
      <c r="T267" s="1">
        <f>(Table2[[#This Row],[Close Price]]-Table2[[#This Row],[50D EMA]])/Table2[[#This Row],[50D EMA]]</f>
        <v>2.152737096379187E-2</v>
      </c>
      <c r="U267" s="1">
        <f>(Table2[[#This Row],[Close Price]]-Table2[[#This Row],[200D EMA]])/Table2[[#This Row],[200D EMA]]</f>
        <v>0.20191543112940882</v>
      </c>
      <c r="V267">
        <v>0.60409941446027504</v>
      </c>
      <c r="W267">
        <v>272.25</v>
      </c>
      <c r="X267">
        <v>284.10000000000002</v>
      </c>
      <c r="Y267">
        <v>264</v>
      </c>
      <c r="Z267">
        <v>284.10000000000002</v>
      </c>
      <c r="AA267">
        <v>213.95</v>
      </c>
      <c r="AB267">
        <v>287.7</v>
      </c>
      <c r="AC267" s="1">
        <f>(Table2[[#This Row],[Close Price]]/Table2[[#This Row],[Day Low]])-1</f>
        <v>5.6932966023874876E-3</v>
      </c>
      <c r="AD267" s="1">
        <f>(Table2[[#This Row],[Day High]]/Table2[[#This Row],[Close Price]])-1</f>
        <v>3.7618699780862075E-2</v>
      </c>
      <c r="AE267" s="1">
        <f>(Table2[[#This Row],[Close Price]]/Table2[[#This Row],[Current Week Low]])-1</f>
        <v>3.712121212121211E-2</v>
      </c>
      <c r="AF267" s="1">
        <f>(Table2[[#This Row],[Current Week High]]/Table2[[#This Row],[Close Price]])-1</f>
        <v>3.7618699780862075E-2</v>
      </c>
      <c r="AG267" s="1">
        <f>(Table2[[#This Row],[Close Price]]/Table2[[#This Row],[Current Month Low]])-1</f>
        <v>0.2797382566020099</v>
      </c>
      <c r="AH267" s="1">
        <f>(Table2[[#This Row],[Current Month High]]/Table2[[#This Row],[Close Price]])-1</f>
        <v>5.0766983199415527E-2</v>
      </c>
      <c r="AI267">
        <v>17.0379839298758</v>
      </c>
      <c r="AJ267">
        <v>111.59196290571801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</v>
      </c>
      <c r="AM267">
        <v>0</v>
      </c>
      <c r="AN267">
        <v>10.81</v>
      </c>
      <c r="AO267" t="s">
        <v>2950</v>
      </c>
      <c r="AP267">
        <v>8.6269091945467002E-2</v>
      </c>
      <c r="AQ267">
        <f>(Table2[[#This Row],[Sharpe Ratio]]-AVERAGE(Table2[Sharpe Ratio]))/_xlfn.STDEV.P(Table2[Sharpe Ratio])</f>
        <v>0.30154424315870076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-0.4744875963003411</v>
      </c>
    </row>
    <row r="268" spans="1:44" x14ac:dyDescent="0.3">
      <c r="A268" t="s">
        <v>1295</v>
      </c>
      <c r="B268" t="s">
        <v>1296</v>
      </c>
      <c r="C268" t="s">
        <v>2910</v>
      </c>
      <c r="D268" t="s">
        <v>1033</v>
      </c>
      <c r="E268">
        <v>7544.3184671199997</v>
      </c>
      <c r="F268">
        <v>400.8</v>
      </c>
      <c r="G268">
        <v>14.105693871277399</v>
      </c>
      <c r="H268">
        <f>(Table2[[#This Row],[1Y Return vs Nifty]]-AVERAGE(Table2[1Y Return vs Nifty]))/_xlfn.STDEV.P(Table2[1Y Return vs Nifty])</f>
        <v>-0.36945364792513452</v>
      </c>
      <c r="I268">
        <v>12.3959980605637</v>
      </c>
      <c r="J268">
        <f>(Table2[[#This Row],[1M Return vs Nifty]]-AVERAGE(Table2[1M Return vs Nifty]))/_xlfn.STDEV.P(Table2[1M Return vs Nifty])</f>
        <v>0.87915026909251326</v>
      </c>
      <c r="K268">
        <v>8.6391148852307005</v>
      </c>
      <c r="L268">
        <f>(Table2[[#This Row],[6M Return vs Nifty]]-AVERAGE(Table2[6M Return vs Nifty]))/_xlfn.STDEV.P(Table2[6M Return vs Nifty])</f>
        <v>-0.11833948251755286</v>
      </c>
      <c r="M268">
        <v>0.62234575465234399</v>
      </c>
      <c r="N268">
        <f>(Table2[[#This Row],[1W Return vs Nifty]]-AVERAGE(Table2[1W Return vs Nifty]))/_xlfn.STDEV.P(Table2[1W Return vs Nifty])</f>
        <v>0.13975361752429105</v>
      </c>
      <c r="O268">
        <v>375.21</v>
      </c>
      <c r="P268">
        <v>356.71981212007603</v>
      </c>
      <c r="Q268">
        <v>339.99671758807699</v>
      </c>
      <c r="R268">
        <v>39.55189233446</v>
      </c>
      <c r="S268" s="1">
        <f>(Table2[[#This Row],[Close Price]]-Table2[[#This Row],[20D EMA]])/Table2[[#This Row],[20D EMA]]</f>
        <v>6.8201806988086755E-2</v>
      </c>
      <c r="T268" s="1">
        <f>(Table2[[#This Row],[Close Price]]-Table2[[#This Row],[50D EMA]])/Table2[[#This Row],[50D EMA]]</f>
        <v>0.12357089901439532</v>
      </c>
      <c r="U268" s="1">
        <f>(Table2[[#This Row],[Close Price]]-Table2[[#This Row],[200D EMA]])/Table2[[#This Row],[200D EMA]]</f>
        <v>0.17883491006401195</v>
      </c>
      <c r="V268">
        <v>2.94040506562916</v>
      </c>
      <c r="W268">
        <v>396.1</v>
      </c>
      <c r="X268">
        <v>418</v>
      </c>
      <c r="Y268">
        <v>395.15</v>
      </c>
      <c r="Z268">
        <v>418</v>
      </c>
      <c r="AA268">
        <v>267.5</v>
      </c>
      <c r="AB268">
        <v>427</v>
      </c>
      <c r="AC268" s="1">
        <f>(Table2[[#This Row],[Close Price]]/Table2[[#This Row],[Day Low]])-1</f>
        <v>1.186569048220143E-2</v>
      </c>
      <c r="AD268" s="1">
        <f>(Table2[[#This Row],[Day High]]/Table2[[#This Row],[Close Price]])-1</f>
        <v>4.2914171656686539E-2</v>
      </c>
      <c r="AE268" s="1">
        <f>(Table2[[#This Row],[Close Price]]/Table2[[#This Row],[Current Week Low]])-1</f>
        <v>1.4298367708465154E-2</v>
      </c>
      <c r="AF268" s="1">
        <f>(Table2[[#This Row],[Current Week High]]/Table2[[#This Row],[Close Price]])-1</f>
        <v>4.2914171656686539E-2</v>
      </c>
      <c r="AG268" s="1">
        <f>(Table2[[#This Row],[Close Price]]/Table2[[#This Row],[Current Month Low]])-1</f>
        <v>0.49831775700934577</v>
      </c>
      <c r="AH268" s="1">
        <f>(Table2[[#This Row],[Current Month High]]/Table2[[#This Row],[Close Price]])-1</f>
        <v>6.5369261477045804E-2</v>
      </c>
      <c r="AI268">
        <v>6.5369261477045804</v>
      </c>
      <c r="AJ268">
        <v>49.8317757009345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0.14000000000000001</v>
      </c>
      <c r="AM268" t="s">
        <v>2950</v>
      </c>
      <c r="AN268">
        <v>26.86</v>
      </c>
      <c r="AO268" t="s">
        <v>2950</v>
      </c>
      <c r="AP268">
        <v>8.5432736538953002E-2</v>
      </c>
      <c r="AQ268">
        <f>(Table2[[#This Row],[Sharpe Ratio]]-AVERAGE(Table2[Sharpe Ratio]))/_xlfn.STDEV.P(Table2[Sharpe Ratio])</f>
        <v>0.29231292707991235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0.82342368325402926</v>
      </c>
    </row>
    <row r="269" spans="1:44" x14ac:dyDescent="0.3">
      <c r="A269" t="s">
        <v>30</v>
      </c>
      <c r="B269" t="s">
        <v>31</v>
      </c>
      <c r="C269" t="s">
        <v>2908</v>
      </c>
      <c r="D269" t="s">
        <v>32</v>
      </c>
      <c r="E269">
        <v>739493.34485124005</v>
      </c>
      <c r="F269">
        <v>842.25</v>
      </c>
      <c r="G269">
        <v>24.111940882722099</v>
      </c>
      <c r="H269">
        <f>(Table2[[#This Row],[1Y Return vs Nifty]]-AVERAGE(Table2[1Y Return vs Nifty]))/_xlfn.STDEV.P(Table2[1Y Return vs Nifty])</f>
        <v>-0.25025680003623985</v>
      </c>
      <c r="I269">
        <v>-3.2506973589818902</v>
      </c>
      <c r="J269">
        <f>(Table2[[#This Row],[1M Return vs Nifty]]-AVERAGE(Table2[1M Return vs Nifty]))/_xlfn.STDEV.P(Table2[1M Return vs Nifty])</f>
        <v>-0.64931222396232213</v>
      </c>
      <c r="K269">
        <v>20.893847364754102</v>
      </c>
      <c r="L269">
        <f>(Table2[[#This Row],[6M Return vs Nifty]]-AVERAGE(Table2[6M Return vs Nifty]))/_xlfn.STDEV.P(Table2[6M Return vs Nifty])</f>
        <v>0.25716957716823913</v>
      </c>
      <c r="M269">
        <v>-1.7981232755695</v>
      </c>
      <c r="N269">
        <f>(Table2[[#This Row],[1W Return vs Nifty]]-AVERAGE(Table2[1W Return vs Nifty]))/_xlfn.STDEV.P(Table2[1W Return vs Nifty])</f>
        <v>-0.33985405477862962</v>
      </c>
      <c r="O269">
        <v>833.71</v>
      </c>
      <c r="P269">
        <v>813.36274377623704</v>
      </c>
      <c r="Q269">
        <v>716.151850831655</v>
      </c>
      <c r="R269">
        <v>59.273223883380197</v>
      </c>
      <c r="S269" s="1">
        <f>(Table2[[#This Row],[Close Price]]-Table2[[#This Row],[20D EMA]])/Table2[[#This Row],[20D EMA]]</f>
        <v>1.024336999676142E-2</v>
      </c>
      <c r="T269" s="1">
        <f>(Table2[[#This Row],[Close Price]]-Table2[[#This Row],[50D EMA]])/Table2[[#This Row],[50D EMA]]</f>
        <v>3.5515834041828315E-2</v>
      </c>
      <c r="U269" s="1">
        <f>(Table2[[#This Row],[Close Price]]-Table2[[#This Row],[200D EMA]])/Table2[[#This Row],[200D EMA]]</f>
        <v>0.17607739060076347</v>
      </c>
      <c r="V269">
        <v>0.80111359093040402</v>
      </c>
      <c r="W269">
        <v>834.3</v>
      </c>
      <c r="X269">
        <v>845.85</v>
      </c>
      <c r="Y269">
        <v>821.05</v>
      </c>
      <c r="Z269">
        <v>845.85</v>
      </c>
      <c r="AA269">
        <v>731.95</v>
      </c>
      <c r="AB269">
        <v>912</v>
      </c>
      <c r="AC269" s="1">
        <f>(Table2[[#This Row],[Close Price]]/Table2[[#This Row],[Day Low]])-1</f>
        <v>9.5289464221504083E-3</v>
      </c>
      <c r="AD269" s="1">
        <f>(Table2[[#This Row],[Day High]]/Table2[[#This Row],[Close Price]])-1</f>
        <v>4.2742653606411274E-3</v>
      </c>
      <c r="AE269" s="1">
        <f>(Table2[[#This Row],[Close Price]]/Table2[[#This Row],[Current Week Low]])-1</f>
        <v>2.5820595578831984E-2</v>
      </c>
      <c r="AF269" s="1">
        <f>(Table2[[#This Row],[Current Week High]]/Table2[[#This Row],[Close Price]])-1</f>
        <v>4.2742653606411274E-3</v>
      </c>
      <c r="AG269" s="1">
        <f>(Table2[[#This Row],[Close Price]]/Table2[[#This Row],[Current Month Low]])-1</f>
        <v>0.15069335337113188</v>
      </c>
      <c r="AH269" s="1">
        <f>(Table2[[#This Row],[Current Month High]]/Table2[[#This Row],[Close Price]])-1</f>
        <v>8.2813891362422121E-2</v>
      </c>
      <c r="AI269">
        <v>8.2813891362422094</v>
      </c>
      <c r="AJ269">
        <v>55.053387334315097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-0.01</v>
      </c>
      <c r="AM269" t="s">
        <v>2949</v>
      </c>
      <c r="AN269">
        <v>3.1</v>
      </c>
      <c r="AO269" t="s">
        <v>2950</v>
      </c>
      <c r="AP269">
        <v>8.5367887291611003E-2</v>
      </c>
      <c r="AQ269">
        <f>(Table2[[#This Row],[Sharpe Ratio]]-AVERAGE(Table2[Sharpe Ratio]))/_xlfn.STDEV.P(Table2[Sharpe Ratio])</f>
        <v>0.29159715015658172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-0.6906563514523707</v>
      </c>
    </row>
    <row r="270" spans="1:44" x14ac:dyDescent="0.3">
      <c r="A270" t="s">
        <v>561</v>
      </c>
      <c r="B270" t="s">
        <v>562</v>
      </c>
      <c r="C270" t="s">
        <v>2908</v>
      </c>
      <c r="D270" t="s">
        <v>508</v>
      </c>
      <c r="E270">
        <v>31562.441332679999</v>
      </c>
      <c r="F270">
        <v>4203.7</v>
      </c>
      <c r="G270">
        <v>-18.799370271416901</v>
      </c>
      <c r="H270">
        <f>(Table2[[#This Row],[1Y Return vs Nifty]]-AVERAGE(Table2[1Y Return vs Nifty]))/_xlfn.STDEV.P(Table2[1Y Return vs Nifty])</f>
        <v>-0.76142677440352746</v>
      </c>
      <c r="I270">
        <v>-5.7524994403852299</v>
      </c>
      <c r="J270">
        <f>(Table2[[#This Row],[1M Return vs Nifty]]-AVERAGE(Table2[1M Return vs Nifty]))/_xlfn.STDEV.P(Table2[1M Return vs Nifty])</f>
        <v>-0.89370316683801465</v>
      </c>
      <c r="K270">
        <v>-15.3787275047346</v>
      </c>
      <c r="L270">
        <f>(Table2[[#This Row],[6M Return vs Nifty]]-AVERAGE(Table2[6M Return vs Nifty]))/_xlfn.STDEV.P(Table2[6M Return vs Nifty])</f>
        <v>-0.85429332129838764</v>
      </c>
      <c r="M270">
        <v>1.4909381053472199</v>
      </c>
      <c r="N270">
        <f>(Table2[[#This Row],[1W Return vs Nifty]]-AVERAGE(Table2[1W Return vs Nifty]))/_xlfn.STDEV.P(Table2[1W Return vs Nifty])</f>
        <v>0.31186222552358878</v>
      </c>
      <c r="O270">
        <v>4177.47</v>
      </c>
      <c r="P270">
        <v>4296.3611477423201</v>
      </c>
      <c r="Q270">
        <v>4265.7553209589996</v>
      </c>
      <c r="R270">
        <v>40.032096935864402</v>
      </c>
      <c r="S270" s="1">
        <f>(Table2[[#This Row],[Close Price]]-Table2[[#This Row],[20D EMA]])/Table2[[#This Row],[20D EMA]]</f>
        <v>6.2789200161819381E-3</v>
      </c>
      <c r="T270" s="1">
        <f>(Table2[[#This Row],[Close Price]]-Table2[[#This Row],[50D EMA]])/Table2[[#This Row],[50D EMA]]</f>
        <v>-2.1567355386549025E-2</v>
      </c>
      <c r="U270" s="1">
        <f>(Table2[[#This Row],[Close Price]]-Table2[[#This Row],[200D EMA]])/Table2[[#This Row],[200D EMA]]</f>
        <v>-1.4547323109251593E-2</v>
      </c>
      <c r="V270">
        <v>0.80669563389577303</v>
      </c>
      <c r="W270">
        <v>4175.75</v>
      </c>
      <c r="X270">
        <v>4298</v>
      </c>
      <c r="Y270">
        <v>4175.75</v>
      </c>
      <c r="Z270">
        <v>4298</v>
      </c>
      <c r="AA270">
        <v>3880</v>
      </c>
      <c r="AB270">
        <v>4298</v>
      </c>
      <c r="AC270" s="1">
        <f>(Table2[[#This Row],[Close Price]]/Table2[[#This Row],[Day Low]])-1</f>
        <v>6.6934083697538505E-3</v>
      </c>
      <c r="AD270" s="1">
        <f>(Table2[[#This Row],[Day High]]/Table2[[#This Row],[Close Price]])-1</f>
        <v>2.2432618883364785E-2</v>
      </c>
      <c r="AE270" s="1">
        <f>(Table2[[#This Row],[Close Price]]/Table2[[#This Row],[Current Week Low]])-1</f>
        <v>6.6934083697538505E-3</v>
      </c>
      <c r="AF270" s="1">
        <f>(Table2[[#This Row],[Current Week High]]/Table2[[#This Row],[Close Price]])-1</f>
        <v>2.2432618883364785E-2</v>
      </c>
      <c r="AG270" s="1">
        <f>(Table2[[#This Row],[Close Price]]/Table2[[#This Row],[Current Month Low]])-1</f>
        <v>8.3427835051546273E-2</v>
      </c>
      <c r="AH270" s="1">
        <f>(Table2[[#This Row],[Current Month High]]/Table2[[#This Row],[Close Price]])-1</f>
        <v>2.2432618883364785E-2</v>
      </c>
      <c r="AI270">
        <v>25.3300663701025</v>
      </c>
      <c r="AJ270">
        <v>14.8332286174775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-0.21</v>
      </c>
      <c r="AM270" t="s">
        <v>2949</v>
      </c>
      <c r="AN270">
        <v>3.79</v>
      </c>
      <c r="AO270" t="s">
        <v>2950</v>
      </c>
      <c r="AP270">
        <v>8.3837872990766005E-2</v>
      </c>
      <c r="AQ270">
        <f>(Table2[[#This Row],[Sharpe Ratio]]-AVERAGE(Table2[Sharpe Ratio]))/_xlfn.STDEV.P(Table2[Sharpe Ratio])</f>
        <v>0.27470953813642768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71" spans="1:44" x14ac:dyDescent="0.3">
      <c r="A271" t="s">
        <v>1271</v>
      </c>
      <c r="B271" t="s">
        <v>1272</v>
      </c>
      <c r="C271" t="s">
        <v>2918</v>
      </c>
      <c r="D271" t="s">
        <v>887</v>
      </c>
      <c r="E271">
        <v>7814.6991253799997</v>
      </c>
      <c r="F271">
        <v>42.52</v>
      </c>
      <c r="G271">
        <v>-24.628504427826201</v>
      </c>
      <c r="H271">
        <f>(Table2[[#This Row],[1Y Return vs Nifty]]-AVERAGE(Table2[1Y Return vs Nifty]))/_xlfn.STDEV.P(Table2[1Y Return vs Nifty])</f>
        <v>-0.83086483810221312</v>
      </c>
      <c r="I271">
        <v>-7.7907010723237704</v>
      </c>
      <c r="J271">
        <f>(Table2[[#This Row],[1M Return vs Nifty]]-AVERAGE(Table2[1M Return vs Nifty]))/_xlfn.STDEV.P(Table2[1M Return vs Nifty])</f>
        <v>-1.0928068538574229</v>
      </c>
      <c r="K271">
        <v>-2.2238705620156001</v>
      </c>
      <c r="L271">
        <f>(Table2[[#This Row],[6M Return vs Nifty]]-AVERAGE(Table2[6M Return vs Nifty]))/_xlfn.STDEV.P(Table2[6M Return vs Nifty])</f>
        <v>-0.45120268108119405</v>
      </c>
      <c r="M271">
        <v>-0.222023321552025</v>
      </c>
      <c r="N271">
        <f>(Table2[[#This Row],[1W Return vs Nifty]]-AVERAGE(Table2[1W Return vs Nifty]))/_xlfn.STDEV.P(Table2[1W Return vs Nifty])</f>
        <v>-2.7555231358534108E-2</v>
      </c>
      <c r="O271">
        <v>42.72</v>
      </c>
      <c r="P271">
        <v>43.546903412650799</v>
      </c>
      <c r="Q271">
        <v>44.097508480309898</v>
      </c>
      <c r="R271">
        <v>44.181990976237302</v>
      </c>
      <c r="S271" s="1">
        <f>(Table2[[#This Row],[Close Price]]-Table2[[#This Row],[20D EMA]])/Table2[[#This Row],[20D EMA]]</f>
        <v>-4.6816479400748068E-3</v>
      </c>
      <c r="T271" s="1">
        <f>(Table2[[#This Row],[Close Price]]-Table2[[#This Row],[50D EMA]])/Table2[[#This Row],[50D EMA]]</f>
        <v>-2.3581548449492524E-2</v>
      </c>
      <c r="U271" s="1">
        <f>(Table2[[#This Row],[Close Price]]-Table2[[#This Row],[200D EMA]])/Table2[[#This Row],[200D EMA]]</f>
        <v>-3.5773188433407127E-2</v>
      </c>
      <c r="V271">
        <v>0.54969992825535297</v>
      </c>
      <c r="W271">
        <v>42.32</v>
      </c>
      <c r="X271">
        <v>43</v>
      </c>
      <c r="Y271">
        <v>42.31</v>
      </c>
      <c r="Z271">
        <v>43</v>
      </c>
      <c r="AA271">
        <v>38</v>
      </c>
      <c r="AB271">
        <v>44.2</v>
      </c>
      <c r="AC271" s="1">
        <f>(Table2[[#This Row],[Close Price]]/Table2[[#This Row],[Day Low]])-1</f>
        <v>4.7258979206050711E-3</v>
      </c>
      <c r="AD271" s="1">
        <f>(Table2[[#This Row],[Day High]]/Table2[[#This Row],[Close Price]])-1</f>
        <v>1.1288805268109048E-2</v>
      </c>
      <c r="AE271" s="1">
        <f>(Table2[[#This Row],[Close Price]]/Table2[[#This Row],[Current Week Low]])-1</f>
        <v>4.9633656346017574E-3</v>
      </c>
      <c r="AF271" s="1">
        <f>(Table2[[#This Row],[Current Week High]]/Table2[[#This Row],[Close Price]])-1</f>
        <v>1.1288805268109048E-2</v>
      </c>
      <c r="AG271" s="1">
        <f>(Table2[[#This Row],[Close Price]]/Table2[[#This Row],[Current Month Low]])-1</f>
        <v>0.11894736842105269</v>
      </c>
      <c r="AH271" s="1">
        <f>(Table2[[#This Row],[Current Month High]]/Table2[[#This Row],[Close Price]])-1</f>
        <v>3.9510818438381889E-2</v>
      </c>
      <c r="AI271">
        <v>26.999059266227601</v>
      </c>
      <c r="AJ271">
        <v>14.9189189189189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-0.13</v>
      </c>
      <c r="AM271" t="s">
        <v>2949</v>
      </c>
      <c r="AN271">
        <v>2.95</v>
      </c>
      <c r="AO271" t="s">
        <v>2950</v>
      </c>
      <c r="AP271">
        <v>8.3769294502287997E-2</v>
      </c>
      <c r="AQ271">
        <f>(Table2[[#This Row],[Sharpe Ratio]]-AVERAGE(Table2[Sharpe Ratio]))/_xlfn.STDEV.P(Table2[Sharpe Ratio])</f>
        <v>0.27395259952107909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72" spans="1:44" x14ac:dyDescent="0.3">
      <c r="A272" t="s">
        <v>1570</v>
      </c>
      <c r="B272" t="s">
        <v>1571</v>
      </c>
      <c r="C272" t="s">
        <v>2917</v>
      </c>
      <c r="D272" t="s">
        <v>349</v>
      </c>
      <c r="E272">
        <v>5072.2980250500004</v>
      </c>
      <c r="F272">
        <v>563.6</v>
      </c>
      <c r="G272">
        <v>-46.304693587476599</v>
      </c>
      <c r="H272">
        <f>(Table2[[#This Row],[1Y Return vs Nifty]]-AVERAGE(Table2[1Y Return vs Nifty]))/_xlfn.STDEV.P(Table2[1Y Return vs Nifty])</f>
        <v>-1.0890768749546511</v>
      </c>
      <c r="I272">
        <v>-6.0454172014874299</v>
      </c>
      <c r="J272">
        <f>(Table2[[#This Row],[1M Return vs Nifty]]-AVERAGE(Table2[1M Return vs Nifty]))/_xlfn.STDEV.P(Table2[1M Return vs Nifty])</f>
        <v>-0.9223171200971183</v>
      </c>
      <c r="K272">
        <v>-34.870482239334997</v>
      </c>
      <c r="L272">
        <f>(Table2[[#This Row],[6M Return vs Nifty]]-AVERAGE(Table2[6M Return vs Nifty]))/_xlfn.STDEV.P(Table2[6M Return vs Nifty])</f>
        <v>-1.4515589494339545</v>
      </c>
      <c r="M272">
        <v>-5.2745970148322998</v>
      </c>
      <c r="N272">
        <f>(Table2[[#This Row],[1W Return vs Nifty]]-AVERAGE(Table2[1W Return vs Nifty]))/_xlfn.STDEV.P(Table2[1W Return vs Nifty])</f>
        <v>-1.02870545386356</v>
      </c>
      <c r="O272">
        <v>570.76</v>
      </c>
      <c r="P272">
        <v>571.30199835095402</v>
      </c>
      <c r="Q272">
        <v>615.94057864588797</v>
      </c>
      <c r="R272">
        <v>60.258578303107299</v>
      </c>
      <c r="S272" s="1">
        <f>(Table2[[#This Row],[Close Price]]-Table2[[#This Row],[20D EMA]])/Table2[[#This Row],[20D EMA]]</f>
        <v>-1.2544677272408662E-2</v>
      </c>
      <c r="T272" s="1">
        <f>(Table2[[#This Row],[Close Price]]-Table2[[#This Row],[50D EMA]])/Table2[[#This Row],[50D EMA]]</f>
        <v>-1.3481483301626084E-2</v>
      </c>
      <c r="U272" s="1">
        <f>(Table2[[#This Row],[Close Price]]-Table2[[#This Row],[200D EMA]])/Table2[[#This Row],[200D EMA]]</f>
        <v>-8.4976668952313344E-2</v>
      </c>
      <c r="V272">
        <v>1.07918523435236</v>
      </c>
      <c r="W272">
        <v>560.1</v>
      </c>
      <c r="X272">
        <v>574</v>
      </c>
      <c r="Y272">
        <v>560.1</v>
      </c>
      <c r="Z272">
        <v>574</v>
      </c>
      <c r="AA272">
        <v>511.25</v>
      </c>
      <c r="AB272">
        <v>617.85</v>
      </c>
      <c r="AC272" s="1">
        <f>(Table2[[#This Row],[Close Price]]/Table2[[#This Row],[Day Low]])-1</f>
        <v>6.2488841278343088E-3</v>
      </c>
      <c r="AD272" s="1">
        <f>(Table2[[#This Row],[Day High]]/Table2[[#This Row],[Close Price]])-1</f>
        <v>1.8452803406671325E-2</v>
      </c>
      <c r="AE272" s="1">
        <f>(Table2[[#This Row],[Close Price]]/Table2[[#This Row],[Current Week Low]])-1</f>
        <v>6.2488841278343088E-3</v>
      </c>
      <c r="AF272" s="1">
        <f>(Table2[[#This Row],[Current Week High]]/Table2[[#This Row],[Close Price]])-1</f>
        <v>1.8452803406671325E-2</v>
      </c>
      <c r="AG272" s="1">
        <f>(Table2[[#This Row],[Close Price]]/Table2[[#This Row],[Current Month Low]])-1</f>
        <v>0.10239608801956002</v>
      </c>
      <c r="AH272" s="1">
        <f>(Table2[[#This Row],[Current Month High]]/Table2[[#This Row],[Close Price]])-1</f>
        <v>9.6256210078069504E-2</v>
      </c>
      <c r="AI272">
        <v>41.767210787792699</v>
      </c>
      <c r="AJ272">
        <v>10.239608801956001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-0.06</v>
      </c>
      <c r="AM272" t="s">
        <v>2949</v>
      </c>
      <c r="AN272">
        <v>1.26</v>
      </c>
      <c r="AO272" t="s">
        <v>2950</v>
      </c>
      <c r="AP272">
        <v>8.3604525933606996E-2</v>
      </c>
      <c r="AQ272">
        <f>(Table2[[#This Row],[Sharpe Ratio]]-AVERAGE(Table2[Sharpe Ratio]))/_xlfn.STDEV.P(Table2[Sharpe Ratio])</f>
        <v>0.27213395791788353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73" spans="1:44" x14ac:dyDescent="0.3">
      <c r="A273" t="s">
        <v>749</v>
      </c>
      <c r="B273" t="s">
        <v>750</v>
      </c>
      <c r="C273" t="s">
        <v>2914</v>
      </c>
      <c r="D273" t="s">
        <v>60</v>
      </c>
      <c r="E273">
        <v>19220.771235</v>
      </c>
      <c r="F273">
        <v>151.46</v>
      </c>
      <c r="G273">
        <v>82.983012374473105</v>
      </c>
      <c r="H273">
        <f>(Table2[[#This Row],[1Y Return vs Nifty]]-AVERAGE(Table2[1Y Return vs Nifty]))/_xlfn.STDEV.P(Table2[1Y Return vs Nifty])</f>
        <v>0.45102972083741794</v>
      </c>
      <c r="I273">
        <v>1.1507426243085901</v>
      </c>
      <c r="J273">
        <f>(Table2[[#This Row],[1M Return vs Nifty]]-AVERAGE(Table2[1M Return vs Nifty]))/_xlfn.STDEV.P(Table2[1M Return vs Nifty])</f>
        <v>-0.21935332532564264</v>
      </c>
      <c r="K273">
        <v>11.629145871638601</v>
      </c>
      <c r="L273">
        <f>(Table2[[#This Row],[6M Return vs Nifty]]-AVERAGE(Table2[6M Return vs Nifty]))/_xlfn.STDEV.P(Table2[6M Return vs Nifty])</f>
        <v>-2.6719063547698874E-2</v>
      </c>
      <c r="M273">
        <v>-0.31737258767412202</v>
      </c>
      <c r="N273">
        <f>(Table2[[#This Row],[1W Return vs Nifty]]-AVERAGE(Table2[1W Return vs Nifty]))/_xlfn.STDEV.P(Table2[1W Return vs Nifty])</f>
        <v>-4.6448362817613081E-2</v>
      </c>
      <c r="O273">
        <v>147.94999999999999</v>
      </c>
      <c r="P273">
        <v>143.85217640625899</v>
      </c>
      <c r="Q273">
        <v>123.83439187672199</v>
      </c>
      <c r="R273">
        <v>50.145570605027402</v>
      </c>
      <c r="S273" s="1">
        <f>(Table2[[#This Row],[Close Price]]-Table2[[#This Row],[20D EMA]])/Table2[[#This Row],[20D EMA]]</f>
        <v>2.3724231159175529E-2</v>
      </c>
      <c r="T273" s="1">
        <f>(Table2[[#This Row],[Close Price]]-Table2[[#This Row],[50D EMA]])/Table2[[#This Row],[50D EMA]]</f>
        <v>5.2886398967336039E-2</v>
      </c>
      <c r="U273" s="1">
        <f>(Table2[[#This Row],[Close Price]]-Table2[[#This Row],[200D EMA]])/Table2[[#This Row],[200D EMA]]</f>
        <v>0.22308510345639279</v>
      </c>
      <c r="V273">
        <v>0.59109090965114297</v>
      </c>
      <c r="W273">
        <v>150.80000000000001</v>
      </c>
      <c r="X273">
        <v>153.69999999999999</v>
      </c>
      <c r="Y273">
        <v>149.65</v>
      </c>
      <c r="Z273">
        <v>155</v>
      </c>
      <c r="AA273">
        <v>121.8</v>
      </c>
      <c r="AB273">
        <v>155.69999999999999</v>
      </c>
      <c r="AC273" s="1">
        <f>(Table2[[#This Row],[Close Price]]/Table2[[#This Row],[Day Low]])-1</f>
        <v>4.3766578249335719E-3</v>
      </c>
      <c r="AD273" s="1">
        <f>(Table2[[#This Row],[Day High]]/Table2[[#This Row],[Close Price]])-1</f>
        <v>1.4789383335533923E-2</v>
      </c>
      <c r="AE273" s="1">
        <f>(Table2[[#This Row],[Close Price]]/Table2[[#This Row],[Current Week Low]])-1</f>
        <v>1.2094888072168297E-2</v>
      </c>
      <c r="AF273" s="1">
        <f>(Table2[[#This Row],[Current Week High]]/Table2[[#This Row],[Close Price]])-1</f>
        <v>2.3372507592763769E-2</v>
      </c>
      <c r="AG273" s="1">
        <f>(Table2[[#This Row],[Close Price]]/Table2[[#This Row],[Current Month Low]])-1</f>
        <v>0.24351395730706082</v>
      </c>
      <c r="AH273" s="1">
        <f>(Table2[[#This Row],[Current Month High]]/Table2[[#This Row],[Close Price]])-1</f>
        <v>2.7994189885118148E-2</v>
      </c>
      <c r="AI273">
        <v>4.0868876270962504</v>
      </c>
      <c r="AJ273">
        <v>113.926553672316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0.16</v>
      </c>
      <c r="AM273" t="s">
        <v>2950</v>
      </c>
      <c r="AN273">
        <v>6.4</v>
      </c>
      <c r="AO273" t="s">
        <v>2950</v>
      </c>
      <c r="AP273">
        <v>8.3271345221841001E-2</v>
      </c>
      <c r="AQ273">
        <f>(Table2[[#This Row],[Sharpe Ratio]]-AVERAGE(Table2[Sharpe Ratio]))/_xlfn.STDEV.P(Table2[Sharpe Ratio])</f>
        <v>0.26845645857046213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0.42696542771692547</v>
      </c>
    </row>
    <row r="274" spans="1:44" x14ac:dyDescent="0.3">
      <c r="A274" t="s">
        <v>1314</v>
      </c>
      <c r="B274" t="s">
        <v>1315</v>
      </c>
      <c r="C274" t="s">
        <v>2908</v>
      </c>
      <c r="D274" t="s">
        <v>371</v>
      </c>
      <c r="E274">
        <v>7334.9280873600001</v>
      </c>
      <c r="F274">
        <v>67.290000000000006</v>
      </c>
      <c r="G274">
        <v>9.1282391456580108</v>
      </c>
      <c r="H274">
        <f>(Table2[[#This Row],[1Y Return vs Nifty]]-AVERAGE(Table2[1Y Return vs Nifty]))/_xlfn.STDEV.P(Table2[1Y Return vs Nifty])</f>
        <v>-0.42874629911842688</v>
      </c>
      <c r="I274">
        <v>-19.8585540223145</v>
      </c>
      <c r="J274">
        <f>(Table2[[#This Row],[1M Return vs Nifty]]-AVERAGE(Table2[1M Return vs Nifty]))/_xlfn.STDEV.P(Table2[1M Return vs Nifty])</f>
        <v>-2.271666677684534</v>
      </c>
      <c r="K274">
        <v>-24.451832962655999</v>
      </c>
      <c r="L274">
        <f>(Table2[[#This Row],[6M Return vs Nifty]]-AVERAGE(Table2[6M Return vs Nifty]))/_xlfn.STDEV.P(Table2[6M Return vs Nifty])</f>
        <v>-1.1323110833855607</v>
      </c>
      <c r="M274">
        <v>-3.8932689145081598</v>
      </c>
      <c r="N274">
        <f>(Table2[[#This Row],[1W Return vs Nifty]]-AVERAGE(Table2[1W Return vs Nifty]))/_xlfn.STDEV.P(Table2[1W Return vs Nifty])</f>
        <v>-0.75500000809615186</v>
      </c>
      <c r="O274">
        <v>70.819999999999993</v>
      </c>
      <c r="P274">
        <v>72.896593743577498</v>
      </c>
      <c r="Q274">
        <v>68.068946179984394</v>
      </c>
      <c r="R274">
        <v>53.580224671383</v>
      </c>
      <c r="S274" s="1">
        <f>(Table2[[#This Row],[Close Price]]-Table2[[#This Row],[20D EMA]])/Table2[[#This Row],[20D EMA]]</f>
        <v>-4.9844676645015351E-2</v>
      </c>
      <c r="T274" s="1">
        <f>(Table2[[#This Row],[Close Price]]-Table2[[#This Row],[50D EMA]])/Table2[[#This Row],[50D EMA]]</f>
        <v>-7.6911601155183695E-2</v>
      </c>
      <c r="U274" s="1">
        <f>(Table2[[#This Row],[Close Price]]-Table2[[#This Row],[200D EMA]])/Table2[[#This Row],[200D EMA]]</f>
        <v>-1.1443488164555074E-2</v>
      </c>
      <c r="V274">
        <v>0.43346269813780902</v>
      </c>
      <c r="W274">
        <v>67</v>
      </c>
      <c r="X274">
        <v>68.239999999999995</v>
      </c>
      <c r="Y274">
        <v>67</v>
      </c>
      <c r="Z274">
        <v>68.5</v>
      </c>
      <c r="AA274">
        <v>63.05</v>
      </c>
      <c r="AB274">
        <v>75.099999999999994</v>
      </c>
      <c r="AC274" s="1">
        <f>(Table2[[#This Row],[Close Price]]/Table2[[#This Row],[Day Low]])-1</f>
        <v>4.3283582089552741E-3</v>
      </c>
      <c r="AD274" s="1">
        <f>(Table2[[#This Row],[Day High]]/Table2[[#This Row],[Close Price]])-1</f>
        <v>1.4117996730568905E-2</v>
      </c>
      <c r="AE274" s="1">
        <f>(Table2[[#This Row],[Close Price]]/Table2[[#This Row],[Current Week Low]])-1</f>
        <v>4.3283582089552741E-3</v>
      </c>
      <c r="AF274" s="1">
        <f>(Table2[[#This Row],[Current Week High]]/Table2[[#This Row],[Close Price]])-1</f>
        <v>1.7981869519988036E-2</v>
      </c>
      <c r="AG274" s="1">
        <f>(Table2[[#This Row],[Close Price]]/Table2[[#This Row],[Current Month Low]])-1</f>
        <v>6.7248215701824154E-2</v>
      </c>
      <c r="AH274" s="1">
        <f>(Table2[[#This Row],[Current Month High]]/Table2[[#This Row],[Close Price]])-1</f>
        <v>0.11606479417446858</v>
      </c>
      <c r="AI274">
        <v>30.4800118888393</v>
      </c>
      <c r="AJ274">
        <v>53.9816933638444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-0.17</v>
      </c>
      <c r="AM274" t="s">
        <v>2949</v>
      </c>
      <c r="AN274">
        <v>-2.34</v>
      </c>
      <c r="AO274" t="s">
        <v>2949</v>
      </c>
      <c r="AP274">
        <v>8.2548856297512005E-2</v>
      </c>
      <c r="AQ274">
        <f>(Table2[[#This Row],[Sharpe Ratio]]-AVERAGE(Table2[Sharpe Ratio]))/_xlfn.STDEV.P(Table2[Sharpe Ratio])</f>
        <v>0.26048194968110855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75" spans="1:44" x14ac:dyDescent="0.3">
      <c r="A275" t="s">
        <v>1177</v>
      </c>
      <c r="B275" t="s">
        <v>1178</v>
      </c>
      <c r="C275" t="s">
        <v>2910</v>
      </c>
      <c r="D275" t="s">
        <v>1033</v>
      </c>
      <c r="E275">
        <v>8875.8023534099993</v>
      </c>
      <c r="F275">
        <v>51.51</v>
      </c>
      <c r="G275">
        <v>-8.3996998084269592</v>
      </c>
      <c r="H275">
        <f>(Table2[[#This Row],[1Y Return vs Nifty]]-AVERAGE(Table2[1Y Return vs Nifty]))/_xlfn.STDEV.P(Table2[1Y Return vs Nifty])</f>
        <v>-0.63754337068044986</v>
      </c>
      <c r="I275">
        <v>15.766420430986001</v>
      </c>
      <c r="J275">
        <f>(Table2[[#This Row],[1M Return vs Nifty]]-AVERAGE(Table2[1M Return vs Nifty]))/_xlfn.STDEV.P(Table2[1M Return vs Nifty])</f>
        <v>1.2083932204513164</v>
      </c>
      <c r="K275">
        <v>-1.1632758889027199</v>
      </c>
      <c r="L275">
        <f>(Table2[[#This Row],[6M Return vs Nifty]]-AVERAGE(Table2[6M Return vs Nifty]))/_xlfn.STDEV.P(Table2[6M Return vs Nifty])</f>
        <v>-0.4187039783087067</v>
      </c>
      <c r="M275">
        <v>0.91110236219748097</v>
      </c>
      <c r="N275">
        <f>(Table2[[#This Row],[1W Return vs Nifty]]-AVERAGE(Table2[1W Return vs Nifty]))/_xlfn.STDEV.P(Table2[1W Return vs Nifty])</f>
        <v>0.19696975318958321</v>
      </c>
      <c r="O275">
        <v>46.68</v>
      </c>
      <c r="P275">
        <v>44.770355876266102</v>
      </c>
      <c r="Q275">
        <v>45.833289746059599</v>
      </c>
      <c r="R275">
        <v>37.260655913660301</v>
      </c>
      <c r="S275" s="1">
        <f>(Table2[[#This Row],[Close Price]]-Table2[[#This Row],[20D EMA]])/Table2[[#This Row],[20D EMA]]</f>
        <v>0.10347043701799483</v>
      </c>
      <c r="T275" s="1">
        <f>(Table2[[#This Row],[Close Price]]-Table2[[#This Row],[50D EMA]])/Table2[[#This Row],[50D EMA]]</f>
        <v>0.15053809584093014</v>
      </c>
      <c r="U275" s="1">
        <f>(Table2[[#This Row],[Close Price]]-Table2[[#This Row],[200D EMA]])/Table2[[#This Row],[200D EMA]]</f>
        <v>0.12385561423568642</v>
      </c>
      <c r="V275">
        <v>4.1949177697914299</v>
      </c>
      <c r="W275">
        <v>50.4</v>
      </c>
      <c r="X275">
        <v>52.3</v>
      </c>
      <c r="Y275">
        <v>49.54</v>
      </c>
      <c r="Z275">
        <v>52.3</v>
      </c>
      <c r="AA275">
        <v>36.549999999999997</v>
      </c>
      <c r="AB275">
        <v>53.35</v>
      </c>
      <c r="AC275" s="1">
        <f>(Table2[[#This Row],[Close Price]]/Table2[[#This Row],[Day Low]])-1</f>
        <v>2.2023809523809446E-2</v>
      </c>
      <c r="AD275" s="1">
        <f>(Table2[[#This Row],[Day High]]/Table2[[#This Row],[Close Price]])-1</f>
        <v>1.5336827800427111E-2</v>
      </c>
      <c r="AE275" s="1">
        <f>(Table2[[#This Row],[Close Price]]/Table2[[#This Row],[Current Week Low]])-1</f>
        <v>3.9765845781186915E-2</v>
      </c>
      <c r="AF275" s="1">
        <f>(Table2[[#This Row],[Current Week High]]/Table2[[#This Row],[Close Price]])-1</f>
        <v>1.5336827800427111E-2</v>
      </c>
      <c r="AG275" s="1">
        <f>(Table2[[#This Row],[Close Price]]/Table2[[#This Row],[Current Month Low]])-1</f>
        <v>0.40930232558139545</v>
      </c>
      <c r="AH275" s="1">
        <f>(Table2[[#This Row],[Current Month High]]/Table2[[#This Row],[Close Price]])-1</f>
        <v>3.572121918074167E-2</v>
      </c>
      <c r="AI275">
        <v>11.143467287905199</v>
      </c>
      <c r="AJ275">
        <v>40.930232558139501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0.13</v>
      </c>
      <c r="AM275" t="s">
        <v>2950</v>
      </c>
      <c r="AN275">
        <v>26.4</v>
      </c>
      <c r="AO275" t="s">
        <v>2950</v>
      </c>
      <c r="AP275">
        <v>8.2507042159897001E-2</v>
      </c>
      <c r="AQ275">
        <f>(Table2[[#This Row],[Sharpe Ratio]]-AVERAGE(Table2[Sharpe Ratio]))/_xlfn.STDEV.P(Table2[Sharpe Ratio])</f>
        <v>0.26002042397340142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76" spans="1:44" x14ac:dyDescent="0.3">
      <c r="A276" t="s">
        <v>1283</v>
      </c>
      <c r="B276" t="s">
        <v>1284</v>
      </c>
      <c r="C276" t="s">
        <v>2915</v>
      </c>
      <c r="D276" t="s">
        <v>65</v>
      </c>
      <c r="E276">
        <v>7633.5433013699903</v>
      </c>
      <c r="F276">
        <v>163.28</v>
      </c>
      <c r="G276">
        <v>52.243702687289897</v>
      </c>
      <c r="H276">
        <f>(Table2[[#This Row],[1Y Return vs Nifty]]-AVERAGE(Table2[1Y Return vs Nifty]))/_xlfn.STDEV.P(Table2[1Y Return vs Nifty])</f>
        <v>8.4855588137910221E-2</v>
      </c>
      <c r="I276">
        <v>-5.5279877887333297</v>
      </c>
      <c r="J276">
        <f>(Table2[[#This Row],[1M Return vs Nifty]]-AVERAGE(Table2[1M Return vs Nifty]))/_xlfn.STDEV.P(Table2[1M Return vs Nifty])</f>
        <v>-0.87177153018232467</v>
      </c>
      <c r="K276">
        <v>-8.2239657657637295</v>
      </c>
      <c r="L276">
        <f>(Table2[[#This Row],[6M Return vs Nifty]]-AVERAGE(Table2[6M Return vs Nifty]))/_xlfn.STDEV.P(Table2[6M Return vs Nifty])</f>
        <v>-0.63505737654267458</v>
      </c>
      <c r="M276">
        <v>1.2212702629597101</v>
      </c>
      <c r="N276">
        <f>(Table2[[#This Row],[1W Return vs Nifty]]-AVERAGE(Table2[1W Return vs Nifty]))/_xlfn.STDEV.P(Table2[1W Return vs Nifty])</f>
        <v>0.25842846348509224</v>
      </c>
      <c r="O276">
        <v>159.47999999999999</v>
      </c>
      <c r="P276">
        <v>159.31847075481801</v>
      </c>
      <c r="Q276">
        <v>144.36243278072399</v>
      </c>
      <c r="R276">
        <v>59.684613774049197</v>
      </c>
      <c r="S276" s="1">
        <f>(Table2[[#This Row],[Close Price]]-Table2[[#This Row],[20D EMA]])/Table2[[#This Row],[20D EMA]]</f>
        <v>2.3827439177326382E-2</v>
      </c>
      <c r="T276" s="1">
        <f>(Table2[[#This Row],[Close Price]]-Table2[[#This Row],[50D EMA]])/Table2[[#This Row],[50D EMA]]</f>
        <v>2.4865473704417856E-2</v>
      </c>
      <c r="U276" s="1">
        <f>(Table2[[#This Row],[Close Price]]-Table2[[#This Row],[200D EMA]])/Table2[[#This Row],[200D EMA]]</f>
        <v>0.13104217527291476</v>
      </c>
      <c r="V276">
        <v>0.50520743114717903</v>
      </c>
      <c r="W276">
        <v>162.80000000000001</v>
      </c>
      <c r="X276">
        <v>166.6</v>
      </c>
      <c r="Y276">
        <v>160.19999999999999</v>
      </c>
      <c r="Z276">
        <v>166.6</v>
      </c>
      <c r="AA276">
        <v>130</v>
      </c>
      <c r="AB276">
        <v>166.6</v>
      </c>
      <c r="AC276" s="1">
        <f>(Table2[[#This Row],[Close Price]]/Table2[[#This Row],[Day Low]])-1</f>
        <v>2.9484029484028174E-3</v>
      </c>
      <c r="AD276" s="1">
        <f>(Table2[[#This Row],[Day High]]/Table2[[#This Row],[Close Price]])-1</f>
        <v>2.0333170014698698E-2</v>
      </c>
      <c r="AE276" s="1">
        <f>(Table2[[#This Row],[Close Price]]/Table2[[#This Row],[Current Week Low]])-1</f>
        <v>1.9225967540574374E-2</v>
      </c>
      <c r="AF276" s="1">
        <f>(Table2[[#This Row],[Current Week High]]/Table2[[#This Row],[Close Price]])-1</f>
        <v>2.0333170014698698E-2</v>
      </c>
      <c r="AG276" s="1">
        <f>(Table2[[#This Row],[Close Price]]/Table2[[#This Row],[Current Month Low]])-1</f>
        <v>0.25600000000000001</v>
      </c>
      <c r="AH276" s="1">
        <f>(Table2[[#This Row],[Current Month High]]/Table2[[#This Row],[Close Price]])-1</f>
        <v>2.0333170014698698E-2</v>
      </c>
      <c r="AI276">
        <v>13.608525232729001</v>
      </c>
      <c r="AJ276">
        <v>81.120354963948898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-0.01</v>
      </c>
      <c r="AM276" t="s">
        <v>2949</v>
      </c>
      <c r="AN276">
        <v>7.39</v>
      </c>
      <c r="AO276" t="s">
        <v>2950</v>
      </c>
      <c r="AP276">
        <v>8.1275578091409006E-2</v>
      </c>
      <c r="AQ276">
        <f>(Table2[[#This Row],[Sharpe Ratio]]-AVERAGE(Table2[Sharpe Ratio]))/_xlfn.STDEV.P(Table2[Sharpe Ratio])</f>
        <v>0.24642807559214761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-0.91711677950984938</v>
      </c>
    </row>
    <row r="277" spans="1:44" x14ac:dyDescent="0.3">
      <c r="A277" t="s">
        <v>917</v>
      </c>
      <c r="B277" t="s">
        <v>918</v>
      </c>
      <c r="C277" t="s">
        <v>2911</v>
      </c>
      <c r="D277" t="s">
        <v>46</v>
      </c>
      <c r="E277">
        <v>14348.23549845</v>
      </c>
      <c r="F277">
        <v>489.8</v>
      </c>
      <c r="G277">
        <v>22.8141998245313</v>
      </c>
      <c r="H277">
        <f>(Table2[[#This Row],[1Y Return vs Nifty]]-AVERAGE(Table2[1Y Return vs Nifty]))/_xlfn.STDEV.P(Table2[1Y Return vs Nifty])</f>
        <v>-0.26571580712805143</v>
      </c>
      <c r="I277">
        <v>-18.911389321009501</v>
      </c>
      <c r="J277">
        <f>(Table2[[#This Row],[1M Return vs Nifty]]-AVERAGE(Table2[1M Return vs Nifty]))/_xlfn.STDEV.P(Table2[1M Return vs Nifty])</f>
        <v>-2.1791419827331815</v>
      </c>
      <c r="K277">
        <v>28.235747354978098</v>
      </c>
      <c r="L277">
        <f>(Table2[[#This Row],[6M Return vs Nifty]]-AVERAGE(Table2[6M Return vs Nifty]))/_xlfn.STDEV.P(Table2[6M Return vs Nifty])</f>
        <v>0.48213980530196321</v>
      </c>
      <c r="M277">
        <v>-0.96617546984932701</v>
      </c>
      <c r="N277">
        <f>(Table2[[#This Row],[1W Return vs Nifty]]-AVERAGE(Table2[1W Return vs Nifty]))/_xlfn.STDEV.P(Table2[1W Return vs Nifty])</f>
        <v>-0.17500643822292258</v>
      </c>
      <c r="O277">
        <v>484.16</v>
      </c>
      <c r="P277">
        <v>471.91131300374099</v>
      </c>
      <c r="Q277">
        <v>413.34484282432101</v>
      </c>
      <c r="R277">
        <v>93.222219203876705</v>
      </c>
      <c r="S277" s="1">
        <f>(Table2[[#This Row],[Close Price]]-Table2[[#This Row],[20D EMA]])/Table2[[#This Row],[20D EMA]]</f>
        <v>1.1649041639127533E-2</v>
      </c>
      <c r="T277" s="1">
        <f>(Table2[[#This Row],[Close Price]]-Table2[[#This Row],[50D EMA]])/Table2[[#This Row],[50D EMA]]</f>
        <v>3.7906883143776673E-2</v>
      </c>
      <c r="U277" s="1">
        <f>(Table2[[#This Row],[Close Price]]-Table2[[#This Row],[200D EMA]])/Table2[[#This Row],[200D EMA]]</f>
        <v>0.18496700395067908</v>
      </c>
      <c r="V277">
        <v>1.2609265829056</v>
      </c>
      <c r="W277">
        <v>476.15</v>
      </c>
      <c r="X277">
        <v>492</v>
      </c>
      <c r="Y277">
        <v>466.5</v>
      </c>
      <c r="Z277">
        <v>492</v>
      </c>
      <c r="AA277">
        <v>455</v>
      </c>
      <c r="AB277">
        <v>556.95000000000005</v>
      </c>
      <c r="AC277" s="1">
        <f>(Table2[[#This Row],[Close Price]]/Table2[[#This Row],[Day Low]])-1</f>
        <v>2.8667436732122242E-2</v>
      </c>
      <c r="AD277" s="1">
        <f>(Table2[[#This Row],[Day High]]/Table2[[#This Row],[Close Price]])-1</f>
        <v>4.4916292364229893E-3</v>
      </c>
      <c r="AE277" s="1">
        <f>(Table2[[#This Row],[Close Price]]/Table2[[#This Row],[Current Week Low]])-1</f>
        <v>4.9946409431939953E-2</v>
      </c>
      <c r="AF277" s="1">
        <f>(Table2[[#This Row],[Current Week High]]/Table2[[#This Row],[Close Price]])-1</f>
        <v>4.4916292364229893E-3</v>
      </c>
      <c r="AG277" s="1">
        <f>(Table2[[#This Row],[Close Price]]/Table2[[#This Row],[Current Month Low]])-1</f>
        <v>7.6483516483516478E-2</v>
      </c>
      <c r="AH277" s="1">
        <f>(Table2[[#This Row],[Current Month High]]/Table2[[#This Row],[Close Price]])-1</f>
        <v>0.13709677419354849</v>
      </c>
      <c r="AI277">
        <v>17.354022049816201</v>
      </c>
      <c r="AJ277">
        <v>57.949048693969601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0.08</v>
      </c>
      <c r="AM277" t="s">
        <v>2950</v>
      </c>
      <c r="AN277">
        <v>-7.4</v>
      </c>
      <c r="AO277" t="s">
        <v>2949</v>
      </c>
      <c r="AP277">
        <v>8.0565955591617999E-2</v>
      </c>
      <c r="AQ277">
        <f>(Table2[[#This Row],[Sharpe Ratio]]-AVERAGE(Table2[Sharpe Ratio]))/_xlfn.STDEV.P(Table2[Sharpe Ratio])</f>
        <v>0.23859558052943877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-1.8991288422527537</v>
      </c>
    </row>
    <row r="278" spans="1:44" x14ac:dyDescent="0.3">
      <c r="A278" t="s">
        <v>1742</v>
      </c>
      <c r="B278" t="s">
        <v>1743</v>
      </c>
      <c r="C278" t="s">
        <v>2916</v>
      </c>
      <c r="D278" t="s">
        <v>268</v>
      </c>
      <c r="E278">
        <v>3826.7237777099999</v>
      </c>
      <c r="F278">
        <v>2144.35</v>
      </c>
      <c r="G278">
        <v>120.829728759272</v>
      </c>
      <c r="H278">
        <f>(Table2[[#This Row],[1Y Return vs Nifty]]-AVERAGE(Table2[1Y Return vs Nifty]))/_xlfn.STDEV.P(Table2[1Y Return vs Nifty])</f>
        <v>0.90186901061842084</v>
      </c>
      <c r="I278">
        <v>25.540794696821401</v>
      </c>
      <c r="J278">
        <f>(Table2[[#This Row],[1M Return vs Nifty]]-AVERAGE(Table2[1M Return vs Nifty]))/_xlfn.STDEV.P(Table2[1M Return vs Nifty])</f>
        <v>2.1632123728550434</v>
      </c>
      <c r="K278">
        <v>38.954818749849302</v>
      </c>
      <c r="L278">
        <f>(Table2[[#This Row],[6M Return vs Nifty]]-AVERAGE(Table2[6M Return vs Nifty]))/_xlfn.STDEV.P(Table2[6M Return vs Nifty])</f>
        <v>0.81059319479198799</v>
      </c>
      <c r="M278">
        <v>-1.9627628789646401</v>
      </c>
      <c r="N278">
        <f>(Table2[[#This Row],[1W Return vs Nifty]]-AVERAGE(Table2[1W Return vs Nifty]))/_xlfn.STDEV.P(Table2[1W Return vs Nifty])</f>
        <v>-0.37247682993803005</v>
      </c>
      <c r="O278">
        <v>1974.87</v>
      </c>
      <c r="P278">
        <v>1856.66093626612</v>
      </c>
      <c r="Q278">
        <v>1590.52757883447</v>
      </c>
      <c r="R278">
        <v>45.212986797120102</v>
      </c>
      <c r="S278" s="1">
        <f>(Table2[[#This Row],[Close Price]]-Table2[[#This Row],[20D EMA]])/Table2[[#This Row],[20D EMA]]</f>
        <v>8.581830702780438E-2</v>
      </c>
      <c r="T278" s="1">
        <f>(Table2[[#This Row],[Close Price]]-Table2[[#This Row],[50D EMA]])/Table2[[#This Row],[50D EMA]]</f>
        <v>0.15494970466306227</v>
      </c>
      <c r="U278" s="1">
        <f>(Table2[[#This Row],[Close Price]]-Table2[[#This Row],[200D EMA]])/Table2[[#This Row],[200D EMA]]</f>
        <v>0.3482004515579466</v>
      </c>
      <c r="V278">
        <v>1.9227878402541601</v>
      </c>
      <c r="W278">
        <v>2112.75</v>
      </c>
      <c r="X278">
        <v>2242</v>
      </c>
      <c r="Y278">
        <v>1957.5</v>
      </c>
      <c r="Z278">
        <v>2242</v>
      </c>
      <c r="AA278">
        <v>1551</v>
      </c>
      <c r="AB278">
        <v>2242</v>
      </c>
      <c r="AC278" s="1">
        <f>(Table2[[#This Row],[Close Price]]/Table2[[#This Row],[Day Low]])-1</f>
        <v>1.4956809844988816E-2</v>
      </c>
      <c r="AD278" s="1">
        <f>(Table2[[#This Row],[Day High]]/Table2[[#This Row],[Close Price]])-1</f>
        <v>4.5538275001748785E-2</v>
      </c>
      <c r="AE278" s="1">
        <f>(Table2[[#This Row],[Close Price]]/Table2[[#This Row],[Current Week Low]])-1</f>
        <v>9.545338441890161E-2</v>
      </c>
      <c r="AF278" s="1">
        <f>(Table2[[#This Row],[Current Week High]]/Table2[[#This Row],[Close Price]])-1</f>
        <v>4.5538275001748785E-2</v>
      </c>
      <c r="AG278" s="1">
        <f>(Table2[[#This Row],[Close Price]]/Table2[[#This Row],[Current Month Low]])-1</f>
        <v>0.38255963894261757</v>
      </c>
      <c r="AH278" s="1">
        <f>(Table2[[#This Row],[Current Month High]]/Table2[[#This Row],[Close Price]])-1</f>
        <v>4.5538275001748785E-2</v>
      </c>
      <c r="AI278">
        <v>4.5538275001748696</v>
      </c>
      <c r="AJ278">
        <v>162.22561907673401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0.1</v>
      </c>
      <c r="AM278" t="s">
        <v>2950</v>
      </c>
      <c r="AN278">
        <v>13.74</v>
      </c>
      <c r="AO278" t="s">
        <v>2950</v>
      </c>
      <c r="AP278">
        <v>7.9081736614424997E-2</v>
      </c>
      <c r="AQ278">
        <f>(Table2[[#This Row],[Sharpe Ratio]]-AVERAGE(Table2[Sharpe Ratio]))/_xlfn.STDEV.P(Table2[Sharpe Ratio])</f>
        <v>0.22221343676389199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3.7254111850913141</v>
      </c>
    </row>
    <row r="279" spans="1:44" x14ac:dyDescent="0.3">
      <c r="A279" t="s">
        <v>76</v>
      </c>
      <c r="B279" t="s">
        <v>77</v>
      </c>
      <c r="C279" t="s">
        <v>2913</v>
      </c>
      <c r="D279" t="s">
        <v>78</v>
      </c>
      <c r="E279">
        <v>313793.315535</v>
      </c>
      <c r="F279">
        <v>663.9</v>
      </c>
      <c r="G279">
        <v>89.167735908110302</v>
      </c>
      <c r="H279">
        <f>(Table2[[#This Row],[1Y Return vs Nifty]]-AVERAGE(Table2[1Y Return vs Nifty]))/_xlfn.STDEV.P(Table2[1Y Return vs Nifty])</f>
        <v>0.52470365167588751</v>
      </c>
      <c r="I279">
        <v>-14.1589961391032</v>
      </c>
      <c r="J279">
        <f>(Table2[[#This Row],[1M Return vs Nifty]]-AVERAGE(Table2[1M Return vs Nifty]))/_xlfn.STDEV.P(Table2[1M Return vs Nifty])</f>
        <v>-1.7148998832979605</v>
      </c>
      <c r="K279">
        <v>101.88334865669999</v>
      </c>
      <c r="L279">
        <f>(Table2[[#This Row],[6M Return vs Nifty]]-AVERAGE(Table2[6M Return vs Nifty]))/_xlfn.STDEV.P(Table2[6M Return vs Nifty])</f>
        <v>2.7388468822727079</v>
      </c>
      <c r="M279">
        <v>-1.38627697848965</v>
      </c>
      <c r="N279">
        <f>(Table2[[#This Row],[1W Return vs Nifty]]-AVERAGE(Table2[1W Return vs Nifty]))/_xlfn.STDEV.P(Table2[1W Return vs Nifty])</f>
        <v>-0.2582481174901281</v>
      </c>
      <c r="O279">
        <v>656.67</v>
      </c>
      <c r="P279">
        <v>585.86478334990204</v>
      </c>
      <c r="Q279">
        <v>422.99579909596201</v>
      </c>
      <c r="R279">
        <v>81.214841924487004</v>
      </c>
      <c r="S279" s="1">
        <f>(Table2[[#This Row],[Close Price]]-Table2[[#This Row],[20D EMA]])/Table2[[#This Row],[20D EMA]]</f>
        <v>1.1010096395449798E-2</v>
      </c>
      <c r="T279" s="1">
        <f>(Table2[[#This Row],[Close Price]]-Table2[[#This Row],[50D EMA]])/Table2[[#This Row],[50D EMA]]</f>
        <v>0.13319663319563649</v>
      </c>
      <c r="U279" s="1">
        <f>(Table2[[#This Row],[Close Price]]-Table2[[#This Row],[200D EMA]])/Table2[[#This Row],[200D EMA]]</f>
        <v>0.56951913333159543</v>
      </c>
      <c r="V279">
        <v>0.25673192977973802</v>
      </c>
      <c r="W279">
        <v>655</v>
      </c>
      <c r="X279">
        <v>672</v>
      </c>
      <c r="Y279">
        <v>650.54999999999995</v>
      </c>
      <c r="Z279">
        <v>672</v>
      </c>
      <c r="AA279">
        <v>596.79999999999995</v>
      </c>
      <c r="AB279">
        <v>740</v>
      </c>
      <c r="AC279" s="1">
        <f>(Table2[[#This Row],[Close Price]]/Table2[[#This Row],[Day Low]])-1</f>
        <v>1.3587786259541934E-2</v>
      </c>
      <c r="AD279" s="1">
        <f>(Table2[[#This Row],[Day High]]/Table2[[#This Row],[Close Price]])-1</f>
        <v>1.2200632625395391E-2</v>
      </c>
      <c r="AE279" s="1">
        <f>(Table2[[#This Row],[Close Price]]/Table2[[#This Row],[Current Week Low]])-1</f>
        <v>2.0521097532856913E-2</v>
      </c>
      <c r="AF279" s="1">
        <f>(Table2[[#This Row],[Current Week High]]/Table2[[#This Row],[Close Price]])-1</f>
        <v>1.2200632625395391E-2</v>
      </c>
      <c r="AG279" s="1">
        <f>(Table2[[#This Row],[Close Price]]/Table2[[#This Row],[Current Month Low]])-1</f>
        <v>0.11243297587131362</v>
      </c>
      <c r="AH279" s="1">
        <f>(Table2[[#This Row],[Current Month High]]/Table2[[#This Row],[Close Price]])-1</f>
        <v>0.11462569664106037</v>
      </c>
      <c r="AI279">
        <v>21.659888537430302</v>
      </c>
      <c r="AJ279">
        <v>133.274771609276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0.78</v>
      </c>
      <c r="AM279" t="s">
        <v>2950</v>
      </c>
      <c r="AN279">
        <v>-3.47</v>
      </c>
      <c r="AO279" t="s">
        <v>2949</v>
      </c>
      <c r="AP279">
        <v>7.9080908626008001E-2</v>
      </c>
      <c r="AQ279">
        <f>(Table2[[#This Row],[Sharpe Ratio]]-AVERAGE(Table2[Sharpe Ratio]))/_xlfn.STDEV.P(Table2[Sharpe Ratio])</f>
        <v>0.22220429779889297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1.5126068309593996</v>
      </c>
    </row>
    <row r="280" spans="1:44" x14ac:dyDescent="0.3">
      <c r="A280" t="s">
        <v>1756</v>
      </c>
      <c r="B280" t="s">
        <v>1757</v>
      </c>
      <c r="C280" t="s">
        <v>621</v>
      </c>
      <c r="D280" t="s">
        <v>621</v>
      </c>
      <c r="E280">
        <v>3726.9222705000002</v>
      </c>
      <c r="F280">
        <v>200.18</v>
      </c>
      <c r="G280">
        <v>63.743025543345396</v>
      </c>
      <c r="H280">
        <f>(Table2[[#This Row],[1Y Return vs Nifty]]-AVERAGE(Table2[1Y Return vs Nifty]))/_xlfn.STDEV.P(Table2[1Y Return vs Nifty])</f>
        <v>0.22183831859927214</v>
      </c>
      <c r="I280">
        <v>6.3034742904065402</v>
      </c>
      <c r="J280">
        <f>(Table2[[#This Row],[1M Return vs Nifty]]-AVERAGE(Table2[1M Return vs Nifty]))/_xlfn.STDEV.P(Table2[1M Return vs Nifty])</f>
        <v>0.28399622403469094</v>
      </c>
      <c r="K280">
        <v>19.940822401598499</v>
      </c>
      <c r="L280">
        <f>(Table2[[#This Row],[6M Return vs Nifty]]-AVERAGE(Table2[6M Return vs Nifty]))/_xlfn.STDEV.P(Table2[6M Return vs Nifty])</f>
        <v>0.2279670214723383</v>
      </c>
      <c r="M280">
        <v>10.0099073765032</v>
      </c>
      <c r="N280">
        <f>(Table2[[#This Row],[1W Return vs Nifty]]-AVERAGE(Table2[1W Return vs Nifty]))/_xlfn.STDEV.P(Table2[1W Return vs Nifty])</f>
        <v>1.9998668938521709</v>
      </c>
      <c r="O280">
        <v>177.14</v>
      </c>
      <c r="P280">
        <v>173.12285859357399</v>
      </c>
      <c r="Q280">
        <v>157.89556742659701</v>
      </c>
      <c r="R280">
        <v>55.068462601793001</v>
      </c>
      <c r="S280" s="1">
        <f>(Table2[[#This Row],[Close Price]]-Table2[[#This Row],[20D EMA]])/Table2[[#This Row],[20D EMA]]</f>
        <v>0.13006661397764493</v>
      </c>
      <c r="T280" s="1">
        <f>(Table2[[#This Row],[Close Price]]-Table2[[#This Row],[50D EMA]])/Table2[[#This Row],[50D EMA]]</f>
        <v>0.15628867052123829</v>
      </c>
      <c r="U280" s="1">
        <f>(Table2[[#This Row],[Close Price]]-Table2[[#This Row],[200D EMA]])/Table2[[#This Row],[200D EMA]]</f>
        <v>0.26779999757156142</v>
      </c>
      <c r="V280">
        <v>2.3338377856475199</v>
      </c>
      <c r="W280">
        <v>196.12</v>
      </c>
      <c r="X280">
        <v>204.8</v>
      </c>
      <c r="Y280">
        <v>176.6</v>
      </c>
      <c r="Z280">
        <v>207.04</v>
      </c>
      <c r="AA280">
        <v>134.1</v>
      </c>
      <c r="AB280">
        <v>207.04</v>
      </c>
      <c r="AC280" s="1">
        <f>(Table2[[#This Row],[Close Price]]/Table2[[#This Row],[Day Low]])-1</f>
        <v>2.0701611258413299E-2</v>
      </c>
      <c r="AD280" s="1">
        <f>(Table2[[#This Row],[Day High]]/Table2[[#This Row],[Close Price]])-1</f>
        <v>2.3079228694175224E-2</v>
      </c>
      <c r="AE280" s="1">
        <f>(Table2[[#This Row],[Close Price]]/Table2[[#This Row],[Current Week Low]])-1</f>
        <v>0.13352208380520958</v>
      </c>
      <c r="AF280" s="1">
        <f>(Table2[[#This Row],[Current Week High]]/Table2[[#This Row],[Close Price]])-1</f>
        <v>3.4269157758017643E-2</v>
      </c>
      <c r="AG280" s="1">
        <f>(Table2[[#This Row],[Close Price]]/Table2[[#This Row],[Current Month Low]])-1</f>
        <v>0.49276659209545137</v>
      </c>
      <c r="AH280" s="1">
        <f>(Table2[[#This Row],[Current Month High]]/Table2[[#This Row],[Close Price]])-1</f>
        <v>3.4269157758017643E-2</v>
      </c>
      <c r="AI280">
        <v>3.4269157758017599</v>
      </c>
      <c r="AJ280">
        <v>100.782347041123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0.04</v>
      </c>
      <c r="AM280" t="s">
        <v>2950</v>
      </c>
      <c r="AN280">
        <v>22.7</v>
      </c>
      <c r="AO280" t="s">
        <v>2950</v>
      </c>
      <c r="AP280">
        <v>7.8909689267146005E-2</v>
      </c>
      <c r="AQ280">
        <f>(Table2[[#This Row],[Sharpe Ratio]]-AVERAGE(Table2[Sharpe Ratio]))/_xlfn.STDEV.P(Table2[Sharpe Ratio])</f>
        <v>0.22031445526526175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2.9539829132237339</v>
      </c>
    </row>
    <row r="281" spans="1:44" x14ac:dyDescent="0.3">
      <c r="A281" t="s">
        <v>1716</v>
      </c>
      <c r="B281" t="s">
        <v>1717</v>
      </c>
      <c r="C281" t="s">
        <v>2921</v>
      </c>
      <c r="D281" t="s">
        <v>137</v>
      </c>
      <c r="E281">
        <v>3913.0869973650001</v>
      </c>
      <c r="F281">
        <v>446.05</v>
      </c>
      <c r="G281">
        <v>7.0640401867221998</v>
      </c>
      <c r="H281">
        <f>(Table2[[#This Row],[1Y Return vs Nifty]]-AVERAGE(Table2[1Y Return vs Nifty]))/_xlfn.STDEV.P(Table2[1Y Return vs Nifty])</f>
        <v>-0.45333553912412228</v>
      </c>
      <c r="I281">
        <v>-12.595971541637301</v>
      </c>
      <c r="J281">
        <f>(Table2[[#This Row],[1M Return vs Nifty]]-AVERAGE(Table2[1M Return vs Nifty]))/_xlfn.STDEV.P(Table2[1M Return vs Nifty])</f>
        <v>-1.5622143219771698</v>
      </c>
      <c r="K281">
        <v>-19.3866979742109</v>
      </c>
      <c r="L281">
        <f>(Table2[[#This Row],[6M Return vs Nifty]]-AVERAGE(Table2[6M Return vs Nifty]))/_xlfn.STDEV.P(Table2[6M Return vs Nifty])</f>
        <v>-0.97710540428398052</v>
      </c>
      <c r="M281">
        <v>2.04170756812906</v>
      </c>
      <c r="N281">
        <f>(Table2[[#This Row],[1W Return vs Nifty]]-AVERAGE(Table2[1W Return vs Nifty]))/_xlfn.STDEV.P(Table2[1W Return vs Nifty])</f>
        <v>0.42099531366564941</v>
      </c>
      <c r="O281">
        <v>457.18</v>
      </c>
      <c r="P281">
        <v>475.71093447396697</v>
      </c>
      <c r="Q281">
        <v>469.62397653990899</v>
      </c>
      <c r="R281">
        <v>49.811710554641103</v>
      </c>
      <c r="S281" s="1">
        <f>(Table2[[#This Row],[Close Price]]-Table2[[#This Row],[20D EMA]])/Table2[[#This Row],[20D EMA]]</f>
        <v>-2.4344896977120598E-2</v>
      </c>
      <c r="T281" s="1">
        <f>(Table2[[#This Row],[Close Price]]-Table2[[#This Row],[50D EMA]])/Table2[[#This Row],[50D EMA]]</f>
        <v>-6.2350751947220881E-2</v>
      </c>
      <c r="U281" s="1">
        <f>(Table2[[#This Row],[Close Price]]-Table2[[#This Row],[200D EMA]])/Table2[[#This Row],[200D EMA]]</f>
        <v>-5.0197557444994823E-2</v>
      </c>
      <c r="V281">
        <v>0.98371688820217396</v>
      </c>
      <c r="W281">
        <v>442</v>
      </c>
      <c r="X281">
        <v>450</v>
      </c>
      <c r="Y281">
        <v>433.15</v>
      </c>
      <c r="Z281">
        <v>450</v>
      </c>
      <c r="AA281">
        <v>366.75</v>
      </c>
      <c r="AB281">
        <v>513.95000000000005</v>
      </c>
      <c r="AC281" s="1">
        <f>(Table2[[#This Row],[Close Price]]/Table2[[#This Row],[Day Low]])-1</f>
        <v>9.1628959276017774E-3</v>
      </c>
      <c r="AD281" s="1">
        <f>(Table2[[#This Row],[Day High]]/Table2[[#This Row],[Close Price]])-1</f>
        <v>8.8555094720321748E-3</v>
      </c>
      <c r="AE281" s="1">
        <f>(Table2[[#This Row],[Close Price]]/Table2[[#This Row],[Current Week Low]])-1</f>
        <v>2.9781830774558538E-2</v>
      </c>
      <c r="AF281" s="1">
        <f>(Table2[[#This Row],[Current Week High]]/Table2[[#This Row],[Close Price]])-1</f>
        <v>8.8555094720321748E-3</v>
      </c>
      <c r="AG281" s="1">
        <f>(Table2[[#This Row],[Close Price]]/Table2[[#This Row],[Current Month Low]])-1</f>
        <v>0.21622358554873888</v>
      </c>
      <c r="AH281" s="1">
        <f>(Table2[[#This Row],[Current Month High]]/Table2[[#This Row],[Close Price]])-1</f>
        <v>0.15222508687366898</v>
      </c>
      <c r="AI281">
        <v>31.151216231364099</v>
      </c>
      <c r="AJ281">
        <v>39.021349540283602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-0.23</v>
      </c>
      <c r="AM281" t="s">
        <v>2949</v>
      </c>
      <c r="AN281">
        <v>-1.45</v>
      </c>
      <c r="AO281" t="s">
        <v>2949</v>
      </c>
      <c r="AP281">
        <v>7.8812778269628E-2</v>
      </c>
      <c r="AQ281">
        <f>(Table2[[#This Row],[Sharpe Ratio]]-AVERAGE(Table2[Sharpe Ratio]))/_xlfn.STDEV.P(Table2[Sharpe Ratio])</f>
        <v>0.21924479511524464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82" spans="1:44" x14ac:dyDescent="0.3">
      <c r="A282" t="s">
        <v>598</v>
      </c>
      <c r="B282" t="s">
        <v>599</v>
      </c>
      <c r="C282" t="s">
        <v>2909</v>
      </c>
      <c r="D282" t="s">
        <v>600</v>
      </c>
      <c r="E282">
        <v>29547.273343500001</v>
      </c>
      <c r="F282">
        <v>306.3</v>
      </c>
      <c r="G282">
        <v>154.82806829657301</v>
      </c>
      <c r="H282">
        <f>(Table2[[#This Row],[1Y Return vs Nifty]]-AVERAGE(Table2[1Y Return vs Nifty]))/_xlfn.STDEV.P(Table2[1Y Return vs Nifty])</f>
        <v>1.3068654994785898</v>
      </c>
      <c r="I282">
        <v>-2.2446752694300001</v>
      </c>
      <c r="J282">
        <f>(Table2[[#This Row],[1M Return vs Nifty]]-AVERAGE(Table2[1M Return vs Nifty]))/_xlfn.STDEV.P(Table2[1M Return vs Nifty])</f>
        <v>-0.55103798842349472</v>
      </c>
      <c r="K282">
        <v>-10.0208051850553</v>
      </c>
      <c r="L282">
        <f>(Table2[[#This Row],[6M Return vs Nifty]]-AVERAGE(Table2[6M Return vs Nifty]))/_xlfn.STDEV.P(Table2[6M Return vs Nifty])</f>
        <v>-0.69011606361495115</v>
      </c>
      <c r="M282">
        <v>0.40689148786761098</v>
      </c>
      <c r="N282">
        <f>(Table2[[#This Row],[1W Return vs Nifty]]-AVERAGE(Table2[1W Return vs Nifty]))/_xlfn.STDEV.P(Table2[1W Return vs Nifty])</f>
        <v>9.7062090349127231E-2</v>
      </c>
      <c r="O282">
        <v>302.31</v>
      </c>
      <c r="P282">
        <v>296.81288264434102</v>
      </c>
      <c r="Q282">
        <v>264.75183457136501</v>
      </c>
      <c r="R282">
        <v>54.297612697822998</v>
      </c>
      <c r="S282" s="1">
        <f>(Table2[[#This Row],[Close Price]]-Table2[[#This Row],[20D EMA]])/Table2[[#This Row],[20D EMA]]</f>
        <v>1.3198372531507423E-2</v>
      </c>
      <c r="T282" s="1">
        <f>(Table2[[#This Row],[Close Price]]-Table2[[#This Row],[50D EMA]])/Table2[[#This Row],[50D EMA]]</f>
        <v>3.1963293746339938E-2</v>
      </c>
      <c r="U282" s="1">
        <f>(Table2[[#This Row],[Close Price]]-Table2[[#This Row],[200D EMA]])/Table2[[#This Row],[200D EMA]]</f>
        <v>0.15693249301143375</v>
      </c>
      <c r="V282">
        <v>0.61003846258332295</v>
      </c>
      <c r="W282">
        <v>305</v>
      </c>
      <c r="X282">
        <v>315.95</v>
      </c>
      <c r="Y282">
        <v>299.64999999999998</v>
      </c>
      <c r="Z282">
        <v>321.10000000000002</v>
      </c>
      <c r="AA282">
        <v>248</v>
      </c>
      <c r="AB282">
        <v>322.89999999999998</v>
      </c>
      <c r="AC282" s="1">
        <f>(Table2[[#This Row],[Close Price]]/Table2[[#This Row],[Day Low]])-1</f>
        <v>4.2622950819672933E-3</v>
      </c>
      <c r="AD282" s="1">
        <f>(Table2[[#This Row],[Day High]]/Table2[[#This Row],[Close Price]])-1</f>
        <v>3.1505060398302254E-2</v>
      </c>
      <c r="AE282" s="1">
        <f>(Table2[[#This Row],[Close Price]]/Table2[[#This Row],[Current Week Low]])-1</f>
        <v>2.2192557984315187E-2</v>
      </c>
      <c r="AF282" s="1">
        <f>(Table2[[#This Row],[Current Week High]]/Table2[[#This Row],[Close Price]])-1</f>
        <v>4.8318641854391053E-2</v>
      </c>
      <c r="AG282" s="1">
        <f>(Table2[[#This Row],[Close Price]]/Table2[[#This Row],[Current Month Low]])-1</f>
        <v>0.23508064516129035</v>
      </c>
      <c r="AH282" s="1">
        <f>(Table2[[#This Row],[Current Month High]]/Table2[[#This Row],[Close Price]])-1</f>
        <v>5.4195233431276524E-2</v>
      </c>
      <c r="AI282">
        <v>25.4652301665034</v>
      </c>
      <c r="AJ282">
        <v>187.87593984962399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0.04</v>
      </c>
      <c r="AM282" t="s">
        <v>2950</v>
      </c>
      <c r="AN282">
        <v>4.38</v>
      </c>
      <c r="AO282" t="s">
        <v>2950</v>
      </c>
      <c r="AP282">
        <v>7.8230181644554003E-2</v>
      </c>
      <c r="AQ282">
        <f>(Table2[[#This Row],[Sharpe Ratio]]-AVERAGE(Table2[Sharpe Ratio]))/_xlfn.STDEV.P(Table2[Sharpe Ratio])</f>
        <v>0.21281435471800972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0.37558789250728081</v>
      </c>
    </row>
    <row r="283" spans="1:44" x14ac:dyDescent="0.3">
      <c r="A283" t="s">
        <v>1736</v>
      </c>
      <c r="B283" t="s">
        <v>1737</v>
      </c>
      <c r="C283" t="s">
        <v>2916</v>
      </c>
      <c r="D283" t="s">
        <v>129</v>
      </c>
      <c r="E283">
        <v>3834.9396319500001</v>
      </c>
      <c r="F283">
        <v>219.01</v>
      </c>
      <c r="G283">
        <v>1.27117340438172</v>
      </c>
      <c r="H283">
        <f>(Table2[[#This Row],[1Y Return vs Nifty]]-AVERAGE(Table2[1Y Return vs Nifty]))/_xlfn.STDEV.P(Table2[1Y Return vs Nifty])</f>
        <v>-0.52234157704278605</v>
      </c>
      <c r="I283">
        <v>-4.2418912173993499</v>
      </c>
      <c r="J283">
        <f>(Table2[[#This Row],[1M Return vs Nifty]]-AVERAGE(Table2[1M Return vs Nifty]))/_xlfn.STDEV.P(Table2[1M Return vs Nifty])</f>
        <v>-0.74613794947909018</v>
      </c>
      <c r="K283">
        <v>-19.988632631415499</v>
      </c>
      <c r="L283">
        <f>(Table2[[#This Row],[6M Return vs Nifty]]-AVERAGE(Table2[6M Return vs Nifty]))/_xlfn.STDEV.P(Table2[6M Return vs Nifty])</f>
        <v>-0.99554986380171107</v>
      </c>
      <c r="M283">
        <v>-2.1113015309446599</v>
      </c>
      <c r="N283">
        <f>(Table2[[#This Row],[1W Return vs Nifty]]-AVERAGE(Table2[1W Return vs Nifty]))/_xlfn.STDEV.P(Table2[1W Return vs Nifty])</f>
        <v>-0.40190925656016346</v>
      </c>
      <c r="O283">
        <v>218.23</v>
      </c>
      <c r="P283">
        <v>218.940855268457</v>
      </c>
      <c r="Q283">
        <v>216.72405354799699</v>
      </c>
      <c r="R283">
        <v>42.245242035193598</v>
      </c>
      <c r="S283" s="1">
        <f>(Table2[[#This Row],[Close Price]]-Table2[[#This Row],[20D EMA]])/Table2[[#This Row],[20D EMA]]</f>
        <v>3.5742106951381623E-3</v>
      </c>
      <c r="T283" s="1">
        <f>(Table2[[#This Row],[Close Price]]-Table2[[#This Row],[50D EMA]])/Table2[[#This Row],[50D EMA]]</f>
        <v>3.1581465897814509E-4</v>
      </c>
      <c r="U283" s="1">
        <f>(Table2[[#This Row],[Close Price]]-Table2[[#This Row],[200D EMA]])/Table2[[#This Row],[200D EMA]]</f>
        <v>1.0547728388149328E-2</v>
      </c>
      <c r="V283">
        <v>0.70657015906591003</v>
      </c>
      <c r="W283">
        <v>213.5</v>
      </c>
      <c r="X283">
        <v>221</v>
      </c>
      <c r="Y283">
        <v>208.11</v>
      </c>
      <c r="Z283">
        <v>221</v>
      </c>
      <c r="AA283">
        <v>201</v>
      </c>
      <c r="AB283">
        <v>234</v>
      </c>
      <c r="AC283" s="1">
        <f>(Table2[[#This Row],[Close Price]]/Table2[[#This Row],[Day Low]])-1</f>
        <v>2.5807962529273976E-2</v>
      </c>
      <c r="AD283" s="1">
        <f>(Table2[[#This Row],[Day High]]/Table2[[#This Row],[Close Price]])-1</f>
        <v>9.0863430893566299E-3</v>
      </c>
      <c r="AE283" s="1">
        <f>(Table2[[#This Row],[Close Price]]/Table2[[#This Row],[Current Week Low]])-1</f>
        <v>5.2376147229830305E-2</v>
      </c>
      <c r="AF283" s="1">
        <f>(Table2[[#This Row],[Current Week High]]/Table2[[#This Row],[Close Price]])-1</f>
        <v>9.0863430893566299E-3</v>
      </c>
      <c r="AG283" s="1">
        <f>(Table2[[#This Row],[Close Price]]/Table2[[#This Row],[Current Month Low]])-1</f>
        <v>8.9601990049751112E-2</v>
      </c>
      <c r="AH283" s="1">
        <f>(Table2[[#This Row],[Current Month High]]/Table2[[#This Row],[Close Price]])-1</f>
        <v>6.8444363271083608E-2</v>
      </c>
      <c r="AI283">
        <v>26.934843157846601</v>
      </c>
      <c r="AJ283">
        <v>32.0530599939704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-0.08</v>
      </c>
      <c r="AM283" t="s">
        <v>2949</v>
      </c>
      <c r="AN283">
        <v>1.56</v>
      </c>
      <c r="AO283" t="s">
        <v>2950</v>
      </c>
      <c r="AP283">
        <v>7.7930719583555005E-2</v>
      </c>
      <c r="AQ283">
        <f>(Table2[[#This Row],[Sharpe Ratio]]-AVERAGE(Table2[Sharpe Ratio]))/_xlfn.STDEV.P(Table2[Sharpe Ratio])</f>
        <v>0.2095090267232885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84" spans="1:44" x14ac:dyDescent="0.3">
      <c r="A284" t="s">
        <v>1433</v>
      </c>
      <c r="B284" t="s">
        <v>1434</v>
      </c>
      <c r="C284" t="s">
        <v>2916</v>
      </c>
      <c r="D284" t="s">
        <v>129</v>
      </c>
      <c r="E284">
        <v>6181.5484639599999</v>
      </c>
      <c r="F284">
        <v>613.5</v>
      </c>
      <c r="G284">
        <v>19.054683779983499</v>
      </c>
      <c r="H284">
        <f>(Table2[[#This Row],[1Y Return vs Nifty]]-AVERAGE(Table2[1Y Return vs Nifty]))/_xlfn.STDEV.P(Table2[1Y Return vs Nifty])</f>
        <v>-0.31050007655346945</v>
      </c>
      <c r="I284">
        <v>3.69759677215283</v>
      </c>
      <c r="J284">
        <f>(Table2[[#This Row],[1M Return vs Nifty]]-AVERAGE(Table2[1M Return vs Nifty]))/_xlfn.STDEV.P(Table2[1M Return vs Nifty])</f>
        <v>2.9438571997179312E-2</v>
      </c>
      <c r="K284">
        <v>-17.915321964699299</v>
      </c>
      <c r="L284">
        <f>(Table2[[#This Row],[6M Return vs Nifty]]-AVERAGE(Table2[6M Return vs Nifty]))/_xlfn.STDEV.P(Table2[6M Return vs Nifty])</f>
        <v>-0.93201955498460665</v>
      </c>
      <c r="M284">
        <v>-2.8689090162173598</v>
      </c>
      <c r="N284">
        <f>(Table2[[#This Row],[1W Return vs Nifty]]-AVERAGE(Table2[1W Return vs Nifty]))/_xlfn.STDEV.P(Table2[1W Return vs Nifty])</f>
        <v>-0.55202659249550745</v>
      </c>
      <c r="O284">
        <v>606.82000000000005</v>
      </c>
      <c r="P284">
        <v>597.17492194999897</v>
      </c>
      <c r="Q284">
        <v>564.82680400008701</v>
      </c>
      <c r="R284">
        <v>39.953168338012198</v>
      </c>
      <c r="S284" s="1">
        <f>(Table2[[#This Row],[Close Price]]-Table2[[#This Row],[20D EMA]])/Table2[[#This Row],[20D EMA]]</f>
        <v>1.1008206716983536E-2</v>
      </c>
      <c r="T284" s="1">
        <f>(Table2[[#This Row],[Close Price]]-Table2[[#This Row],[50D EMA]])/Table2[[#This Row],[50D EMA]]</f>
        <v>2.7337179526383246E-2</v>
      </c>
      <c r="U284" s="1">
        <f>(Table2[[#This Row],[Close Price]]-Table2[[#This Row],[200D EMA]])/Table2[[#This Row],[200D EMA]]</f>
        <v>8.6173665370005162E-2</v>
      </c>
      <c r="V284">
        <v>0.89284649904345303</v>
      </c>
      <c r="W284">
        <v>611.1</v>
      </c>
      <c r="X284">
        <v>621</v>
      </c>
      <c r="Y284">
        <v>611.1</v>
      </c>
      <c r="Z284">
        <v>634.95000000000005</v>
      </c>
      <c r="AA284">
        <v>522.04999999999995</v>
      </c>
      <c r="AB284">
        <v>652</v>
      </c>
      <c r="AC284" s="1">
        <f>(Table2[[#This Row],[Close Price]]/Table2[[#This Row],[Day Low]])-1</f>
        <v>3.9273441335296866E-3</v>
      </c>
      <c r="AD284" s="1">
        <f>(Table2[[#This Row],[Day High]]/Table2[[#This Row],[Close Price]])-1</f>
        <v>1.2224938875305513E-2</v>
      </c>
      <c r="AE284" s="1">
        <f>(Table2[[#This Row],[Close Price]]/Table2[[#This Row],[Current Week Low]])-1</f>
        <v>3.9273441335296866E-3</v>
      </c>
      <c r="AF284" s="1">
        <f>(Table2[[#This Row],[Current Week High]]/Table2[[#This Row],[Close Price]])-1</f>
        <v>3.4963325183374083E-2</v>
      </c>
      <c r="AG284" s="1">
        <f>(Table2[[#This Row],[Close Price]]/Table2[[#This Row],[Current Month Low]])-1</f>
        <v>0.1751747916866202</v>
      </c>
      <c r="AH284" s="1">
        <f>(Table2[[#This Row],[Current Month High]]/Table2[[#This Row],[Close Price]])-1</f>
        <v>6.2754686226568879E-2</v>
      </c>
      <c r="AI284">
        <v>37.1882640586797</v>
      </c>
      <c r="AJ284">
        <v>68.301213908511002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</v>
      </c>
      <c r="AM284">
        <v>0</v>
      </c>
      <c r="AN284">
        <v>7.74</v>
      </c>
      <c r="AO284" t="s">
        <v>2950</v>
      </c>
      <c r="AP284">
        <v>7.7847145404483994E-2</v>
      </c>
      <c r="AQ284">
        <f>(Table2[[#This Row],[Sharpe Ratio]]-AVERAGE(Table2[Sharpe Ratio]))/_xlfn.STDEV.P(Table2[Sharpe Ratio])</f>
        <v>0.20858657239702852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-1.5565210796393758</v>
      </c>
    </row>
    <row r="285" spans="1:44" x14ac:dyDescent="0.3">
      <c r="A285" t="s">
        <v>1139</v>
      </c>
      <c r="B285" t="s">
        <v>1140</v>
      </c>
      <c r="C285" t="s">
        <v>2922</v>
      </c>
      <c r="D285" t="s">
        <v>268</v>
      </c>
      <c r="E285">
        <v>9500.7337426800004</v>
      </c>
      <c r="F285">
        <v>270.56</v>
      </c>
      <c r="G285">
        <v>43.560148005939098</v>
      </c>
      <c r="H285">
        <f>(Table2[[#This Row],[1Y Return vs Nifty]]-AVERAGE(Table2[1Y Return vs Nifty]))/_xlfn.STDEV.P(Table2[1Y Return vs Nifty])</f>
        <v>-1.858502704019039E-2</v>
      </c>
      <c r="I285">
        <v>5.0101118241935501</v>
      </c>
      <c r="J285">
        <f>(Table2[[#This Row],[1M Return vs Nifty]]-AVERAGE(Table2[1M Return vs Nifty]))/_xlfn.STDEV.P(Table2[1M Return vs Nifty])</f>
        <v>0.1576528674009316</v>
      </c>
      <c r="K285">
        <v>-5.3191027567480402</v>
      </c>
      <c r="L285">
        <f>(Table2[[#This Row],[6M Return vs Nifty]]-AVERAGE(Table2[6M Return vs Nifty]))/_xlfn.STDEV.P(Table2[6M Return vs Nifty])</f>
        <v>-0.54604667158814724</v>
      </c>
      <c r="M285">
        <v>7.38063024251786</v>
      </c>
      <c r="N285">
        <f>(Table2[[#This Row],[1W Return vs Nifty]]-AVERAGE(Table2[1W Return vs Nifty]))/_xlfn.STDEV.P(Table2[1W Return vs Nifty])</f>
        <v>1.4788846088797303</v>
      </c>
      <c r="O285">
        <v>253.71</v>
      </c>
      <c r="P285">
        <v>256.15512509375998</v>
      </c>
      <c r="Q285">
        <v>242.80528904508401</v>
      </c>
      <c r="R285">
        <v>35.077361963866402</v>
      </c>
      <c r="S285" s="1">
        <f>(Table2[[#This Row],[Close Price]]-Table2[[#This Row],[20D EMA]])/Table2[[#This Row],[20D EMA]]</f>
        <v>6.6414410153324638E-2</v>
      </c>
      <c r="T285" s="1">
        <f>(Table2[[#This Row],[Close Price]]-Table2[[#This Row],[50D EMA]])/Table2[[#This Row],[50D EMA]]</f>
        <v>5.6234966608485523E-2</v>
      </c>
      <c r="U285" s="1">
        <f>(Table2[[#This Row],[Close Price]]-Table2[[#This Row],[200D EMA]])/Table2[[#This Row],[200D EMA]]</f>
        <v>0.11430851059328657</v>
      </c>
      <c r="V285">
        <v>1.2827677619705</v>
      </c>
      <c r="W285">
        <v>270</v>
      </c>
      <c r="X285">
        <v>278.7</v>
      </c>
      <c r="Y285">
        <v>264.06</v>
      </c>
      <c r="Z285">
        <v>278.7</v>
      </c>
      <c r="AA285">
        <v>209</v>
      </c>
      <c r="AB285">
        <v>278.7</v>
      </c>
      <c r="AC285" s="1">
        <f>(Table2[[#This Row],[Close Price]]/Table2[[#This Row],[Day Low]])-1</f>
        <v>2.074074074074117E-3</v>
      </c>
      <c r="AD285" s="1">
        <f>(Table2[[#This Row],[Day High]]/Table2[[#This Row],[Close Price]])-1</f>
        <v>3.0085748078060304E-2</v>
      </c>
      <c r="AE285" s="1">
        <f>(Table2[[#This Row],[Close Price]]/Table2[[#This Row],[Current Week Low]])-1</f>
        <v>2.4615617662652411E-2</v>
      </c>
      <c r="AF285" s="1">
        <f>(Table2[[#This Row],[Current Week High]]/Table2[[#This Row],[Close Price]])-1</f>
        <v>3.0085748078060304E-2</v>
      </c>
      <c r="AG285" s="1">
        <f>(Table2[[#This Row],[Close Price]]/Table2[[#This Row],[Current Month Low]])-1</f>
        <v>0.29454545454545467</v>
      </c>
      <c r="AH285" s="1">
        <f>(Table2[[#This Row],[Current Month High]]/Table2[[#This Row],[Close Price]])-1</f>
        <v>3.0085748078060304E-2</v>
      </c>
      <c r="AI285">
        <v>26.958900059136599</v>
      </c>
      <c r="AJ285">
        <v>78.882644628099101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-0.09</v>
      </c>
      <c r="AM285" t="s">
        <v>2949</v>
      </c>
      <c r="AN285">
        <v>17.02</v>
      </c>
      <c r="AO285" t="s">
        <v>2950</v>
      </c>
      <c r="AP285">
        <v>7.7194522071957997E-2</v>
      </c>
      <c r="AQ285">
        <f>(Table2[[#This Row],[Sharpe Ratio]]-AVERAGE(Table2[Sharpe Ratio]))/_xlfn.STDEV.P(Table2[Sharpe Ratio])</f>
        <v>0.20138320859257766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86" spans="1:44" x14ac:dyDescent="0.3">
      <c r="A286" t="s">
        <v>892</v>
      </c>
      <c r="B286" t="s">
        <v>893</v>
      </c>
      <c r="C286" t="s">
        <v>2909</v>
      </c>
      <c r="D286" t="s">
        <v>600</v>
      </c>
      <c r="E286">
        <v>14871.69263378</v>
      </c>
      <c r="F286">
        <v>115.09</v>
      </c>
      <c r="G286">
        <v>49.839106214589698</v>
      </c>
      <c r="H286">
        <f>(Table2[[#This Row],[1Y Return vs Nifty]]-AVERAGE(Table2[1Y Return vs Nifty]))/_xlfn.STDEV.P(Table2[1Y Return vs Nifty])</f>
        <v>5.6211450164622666E-2</v>
      </c>
      <c r="I286">
        <v>7.7030415844403102</v>
      </c>
      <c r="J286">
        <f>(Table2[[#This Row],[1M Return vs Nifty]]-AVERAGE(Table2[1M Return vs Nifty]))/_xlfn.STDEV.P(Table2[1M Return vs Nifty])</f>
        <v>0.42071430143553501</v>
      </c>
      <c r="K286">
        <v>23.0276150415826</v>
      </c>
      <c r="L286">
        <f>(Table2[[#This Row],[6M Return vs Nifty]]-AVERAGE(Table2[6M Return vs Nifty]))/_xlfn.STDEV.P(Table2[6M Return vs Nifty])</f>
        <v>0.32255240745463043</v>
      </c>
      <c r="M286">
        <v>-7.49491938362456</v>
      </c>
      <c r="N286">
        <f>(Table2[[#This Row],[1W Return vs Nifty]]-AVERAGE(Table2[1W Return vs Nifty]))/_xlfn.STDEV.P(Table2[1W Return vs Nifty])</f>
        <v>-1.4686547487161214</v>
      </c>
      <c r="O286">
        <v>110.97</v>
      </c>
      <c r="P286">
        <v>104.425304339737</v>
      </c>
      <c r="Q286">
        <v>91.381634279625004</v>
      </c>
      <c r="R286">
        <v>65.726485212255795</v>
      </c>
      <c r="S286" s="1">
        <f>(Table2[[#This Row],[Close Price]]-Table2[[#This Row],[20D EMA]])/Table2[[#This Row],[20D EMA]]</f>
        <v>3.7127151482382666E-2</v>
      </c>
      <c r="T286" s="1">
        <f>(Table2[[#This Row],[Close Price]]-Table2[[#This Row],[50D EMA]])/Table2[[#This Row],[50D EMA]]</f>
        <v>0.10212750374723846</v>
      </c>
      <c r="U286" s="1">
        <f>(Table2[[#This Row],[Close Price]]-Table2[[#This Row],[200D EMA]])/Table2[[#This Row],[200D EMA]]</f>
        <v>0.25944344186084617</v>
      </c>
      <c r="V286">
        <v>2.53099477299275</v>
      </c>
      <c r="W286">
        <v>114.56</v>
      </c>
      <c r="X286">
        <v>120.3</v>
      </c>
      <c r="Y286">
        <v>112.25</v>
      </c>
      <c r="Z286">
        <v>120.3</v>
      </c>
      <c r="AA286">
        <v>82.85</v>
      </c>
      <c r="AB286">
        <v>130.5</v>
      </c>
      <c r="AC286" s="1">
        <f>(Table2[[#This Row],[Close Price]]/Table2[[#This Row],[Day Low]])-1</f>
        <v>4.6263966480446506E-3</v>
      </c>
      <c r="AD286" s="1">
        <f>(Table2[[#This Row],[Day High]]/Table2[[#This Row],[Close Price]])-1</f>
        <v>4.5268919975671063E-2</v>
      </c>
      <c r="AE286" s="1">
        <f>(Table2[[#This Row],[Close Price]]/Table2[[#This Row],[Current Week Low]])-1</f>
        <v>2.5300668151447603E-2</v>
      </c>
      <c r="AF286" s="1">
        <f>(Table2[[#This Row],[Current Week High]]/Table2[[#This Row],[Close Price]])-1</f>
        <v>4.5268919975671063E-2</v>
      </c>
      <c r="AG286" s="1">
        <f>(Table2[[#This Row],[Close Price]]/Table2[[#This Row],[Current Month Low]])-1</f>
        <v>0.38913699456849749</v>
      </c>
      <c r="AH286" s="1">
        <f>(Table2[[#This Row],[Current Month High]]/Table2[[#This Row],[Close Price]])-1</f>
        <v>0.13389521244243641</v>
      </c>
      <c r="AI286">
        <v>13.3895212442436</v>
      </c>
      <c r="AJ286">
        <v>87.138211382113795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0.08</v>
      </c>
      <c r="AM286" t="s">
        <v>2950</v>
      </c>
      <c r="AN286">
        <v>22.24</v>
      </c>
      <c r="AO286" t="s">
        <v>2950</v>
      </c>
      <c r="AP286">
        <v>7.7168075398203001E-2</v>
      </c>
      <c r="AQ286">
        <f>(Table2[[#This Row],[Sharpe Ratio]]-AVERAGE(Table2[Sharpe Ratio]))/_xlfn.STDEV.P(Table2[Sharpe Ratio])</f>
        <v>0.20109130206245485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-0.46808528759887857</v>
      </c>
    </row>
    <row r="287" spans="1:44" x14ac:dyDescent="0.3">
      <c r="A287" t="s">
        <v>757</v>
      </c>
      <c r="B287" t="s">
        <v>758</v>
      </c>
      <c r="C287" t="s">
        <v>621</v>
      </c>
      <c r="D287" t="s">
        <v>621</v>
      </c>
      <c r="E287">
        <v>19046.73063405</v>
      </c>
      <c r="F287">
        <v>38.28</v>
      </c>
      <c r="G287">
        <v>-13.3990201189091</v>
      </c>
      <c r="H287">
        <f>(Table2[[#This Row],[1Y Return vs Nifty]]-AVERAGE(Table2[1Y Return vs Nifty]))/_xlfn.STDEV.P(Table2[1Y Return vs Nifty])</f>
        <v>-0.69709649003827046</v>
      </c>
      <c r="I287">
        <v>-1.7741404574009101</v>
      </c>
      <c r="J287">
        <f>(Table2[[#This Row],[1M Return vs Nifty]]-AVERAGE(Table2[1M Return vs Nifty]))/_xlfn.STDEV.P(Table2[1M Return vs Nifty])</f>
        <v>-0.50507334268975945</v>
      </c>
      <c r="K287">
        <v>-4.9240611139769799</v>
      </c>
      <c r="L287">
        <f>(Table2[[#This Row],[6M Return vs Nifty]]-AVERAGE(Table2[6M Return vs Nifty]))/_xlfn.STDEV.P(Table2[6M Return vs Nifty])</f>
        <v>-0.53394182017163883</v>
      </c>
      <c r="M287">
        <v>-3.3703778882041702</v>
      </c>
      <c r="N287">
        <f>(Table2[[#This Row],[1W Return vs Nifty]]-AVERAGE(Table2[1W Return vs Nifty]))/_xlfn.STDEV.P(Table2[1W Return vs Nifty])</f>
        <v>-0.65139093693577577</v>
      </c>
      <c r="O287">
        <v>38.369999999999997</v>
      </c>
      <c r="P287">
        <v>38.619760448410503</v>
      </c>
      <c r="Q287">
        <v>38.628943434700403</v>
      </c>
      <c r="R287">
        <v>39.081998877958299</v>
      </c>
      <c r="S287" s="1">
        <f>(Table2[[#This Row],[Close Price]]-Table2[[#This Row],[20D EMA]])/Table2[[#This Row],[20D EMA]]</f>
        <v>-2.3455824863173394E-3</v>
      </c>
      <c r="T287" s="1">
        <f>(Table2[[#This Row],[Close Price]]-Table2[[#This Row],[50D EMA]])/Table2[[#This Row],[50D EMA]]</f>
        <v>-8.7975804216694833E-3</v>
      </c>
      <c r="U287" s="1">
        <f>(Table2[[#This Row],[Close Price]]-Table2[[#This Row],[200D EMA]])/Table2[[#This Row],[200D EMA]]</f>
        <v>-9.0332119823641355E-3</v>
      </c>
      <c r="V287">
        <v>1.8573330163539401</v>
      </c>
      <c r="W287">
        <v>38.159999999999997</v>
      </c>
      <c r="X287">
        <v>39</v>
      </c>
      <c r="Y287">
        <v>38.159999999999997</v>
      </c>
      <c r="Z287">
        <v>39</v>
      </c>
      <c r="AA287">
        <v>33.5</v>
      </c>
      <c r="AB287">
        <v>41.78</v>
      </c>
      <c r="AC287" s="1">
        <f>(Table2[[#This Row],[Close Price]]/Table2[[#This Row],[Day Low]])-1</f>
        <v>3.1446540880504248E-3</v>
      </c>
      <c r="AD287" s="1">
        <f>(Table2[[#This Row],[Day High]]/Table2[[#This Row],[Close Price]])-1</f>
        <v>1.8808777429466961E-2</v>
      </c>
      <c r="AE287" s="1">
        <f>(Table2[[#This Row],[Close Price]]/Table2[[#This Row],[Current Week Low]])-1</f>
        <v>3.1446540880504248E-3</v>
      </c>
      <c r="AF287" s="1">
        <f>(Table2[[#This Row],[Current Week High]]/Table2[[#This Row],[Close Price]])-1</f>
        <v>1.8808777429466961E-2</v>
      </c>
      <c r="AG287" s="1">
        <f>(Table2[[#This Row],[Close Price]]/Table2[[#This Row],[Current Month Low]])-1</f>
        <v>0.14268656716417905</v>
      </c>
      <c r="AH287" s="1">
        <f>(Table2[[#This Row],[Current Month High]]/Table2[[#This Row],[Close Price]])-1</f>
        <v>9.1431556948798232E-2</v>
      </c>
      <c r="AI287">
        <v>38.192267502612303</v>
      </c>
      <c r="AJ287">
        <v>21.139240506329099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-0.15</v>
      </c>
      <c r="AM287" t="s">
        <v>2949</v>
      </c>
      <c r="AN287">
        <v>4.3099999999999996</v>
      </c>
      <c r="AO287" t="s">
        <v>2950</v>
      </c>
      <c r="AP287">
        <v>7.6860595353924005E-2</v>
      </c>
      <c r="AQ287">
        <f>(Table2[[#This Row],[Sharpe Ratio]]-AVERAGE(Table2[Sharpe Ratio]))/_xlfn.STDEV.P(Table2[Sharpe Ratio])</f>
        <v>0.19769747516236921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88" spans="1:44" x14ac:dyDescent="0.3">
      <c r="A288" t="s">
        <v>673</v>
      </c>
      <c r="B288" t="s">
        <v>674</v>
      </c>
      <c r="C288" t="s">
        <v>2908</v>
      </c>
      <c r="D288" t="s">
        <v>508</v>
      </c>
      <c r="E288">
        <v>22420.997500000001</v>
      </c>
      <c r="F288">
        <v>2035.15</v>
      </c>
      <c r="G288">
        <v>66.737473770682101</v>
      </c>
      <c r="H288">
        <f>(Table2[[#This Row],[1Y Return vs Nifty]]-AVERAGE(Table2[1Y Return vs Nifty]))/_xlfn.STDEV.P(Table2[1Y Return vs Nifty])</f>
        <v>0.25750891412392629</v>
      </c>
      <c r="I288">
        <v>-9.00631186378798</v>
      </c>
      <c r="J288">
        <f>(Table2[[#This Row],[1M Return vs Nifty]]-AVERAGE(Table2[1M Return vs Nifty]))/_xlfn.STDEV.P(Table2[1M Return vs Nifty])</f>
        <v>-1.2115549633518243</v>
      </c>
      <c r="K288">
        <v>-1.1642076050359</v>
      </c>
      <c r="L288">
        <f>(Table2[[#This Row],[6M Return vs Nifty]]-AVERAGE(Table2[6M Return vs Nifty]))/_xlfn.STDEV.P(Table2[6M Return vs Nifty])</f>
        <v>-0.41873252792002214</v>
      </c>
      <c r="M288">
        <v>-4.5531348655691604</v>
      </c>
      <c r="N288">
        <f>(Table2[[#This Row],[1W Return vs Nifty]]-AVERAGE(Table2[1W Return vs Nifty]))/_xlfn.STDEV.P(Table2[1W Return vs Nifty])</f>
        <v>-0.88575019282018996</v>
      </c>
      <c r="O288">
        <v>2062.8000000000002</v>
      </c>
      <c r="P288">
        <v>2038.97124335023</v>
      </c>
      <c r="Q288">
        <v>1798.2090034241</v>
      </c>
      <c r="R288">
        <v>58.301262528732103</v>
      </c>
      <c r="S288" s="1">
        <f>(Table2[[#This Row],[Close Price]]-Table2[[#This Row],[20D EMA]])/Table2[[#This Row],[20D EMA]]</f>
        <v>-1.3404110917199966E-2</v>
      </c>
      <c r="T288" s="1">
        <f>(Table2[[#This Row],[Close Price]]-Table2[[#This Row],[50D EMA]])/Table2[[#This Row],[50D EMA]]</f>
        <v>-1.874103601358903E-3</v>
      </c>
      <c r="U288" s="1">
        <f>(Table2[[#This Row],[Close Price]]-Table2[[#This Row],[200D EMA]])/Table2[[#This Row],[200D EMA]]</f>
        <v>0.1317649929038969</v>
      </c>
      <c r="V288">
        <v>0.29991384518365199</v>
      </c>
      <c r="W288">
        <v>2025.5</v>
      </c>
      <c r="X288">
        <v>2062.8000000000002</v>
      </c>
      <c r="Y288">
        <v>2002.9</v>
      </c>
      <c r="Z288">
        <v>2062.8000000000002</v>
      </c>
      <c r="AA288">
        <v>1835.25</v>
      </c>
      <c r="AB288">
        <v>2200</v>
      </c>
      <c r="AC288" s="1">
        <f>(Table2[[#This Row],[Close Price]]/Table2[[#This Row],[Day Low]])-1</f>
        <v>4.7642557393237084E-3</v>
      </c>
      <c r="AD288" s="1">
        <f>(Table2[[#This Row],[Day High]]/Table2[[#This Row],[Close Price]])-1</f>
        <v>1.3586222145787863E-2</v>
      </c>
      <c r="AE288" s="1">
        <f>(Table2[[#This Row],[Close Price]]/Table2[[#This Row],[Current Week Low]])-1</f>
        <v>1.6101652603724537E-2</v>
      </c>
      <c r="AF288" s="1">
        <f>(Table2[[#This Row],[Current Week High]]/Table2[[#This Row],[Close Price]])-1</f>
        <v>1.3586222145787863E-2</v>
      </c>
      <c r="AG288" s="1">
        <f>(Table2[[#This Row],[Close Price]]/Table2[[#This Row],[Current Month Low]])-1</f>
        <v>0.10892249012396138</v>
      </c>
      <c r="AH288" s="1">
        <f>(Table2[[#This Row],[Current Month High]]/Table2[[#This Row],[Close Price]])-1</f>
        <v>8.1001400388177824E-2</v>
      </c>
      <c r="AI288">
        <v>10.016460703142201</v>
      </c>
      <c r="AJ288">
        <v>97.491508976225106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-0.02</v>
      </c>
      <c r="AM288" t="s">
        <v>2949</v>
      </c>
      <c r="AN288">
        <v>0.05</v>
      </c>
      <c r="AO288" t="s">
        <v>2950</v>
      </c>
      <c r="AP288">
        <v>7.6846659177415996E-2</v>
      </c>
      <c r="AQ288">
        <f>(Table2[[#This Row],[Sharpe Ratio]]-AVERAGE(Table2[Sharpe Ratio]))/_xlfn.STDEV.P(Table2[Sharpe Ratio])</f>
        <v>0.1975436538929983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-2.0609851160751118</v>
      </c>
    </row>
    <row r="289" spans="1:44" x14ac:dyDescent="0.3">
      <c r="A289" t="s">
        <v>297</v>
      </c>
      <c r="B289" t="s">
        <v>298</v>
      </c>
      <c r="C289" t="s">
        <v>2913</v>
      </c>
      <c r="D289" t="s">
        <v>299</v>
      </c>
      <c r="E289">
        <v>78510.930721500001</v>
      </c>
      <c r="F289">
        <v>258.05</v>
      </c>
      <c r="G289">
        <v>119.14458027740601</v>
      </c>
      <c r="H289">
        <f>(Table2[[#This Row],[1Y Return vs Nifty]]-AVERAGE(Table2[1Y Return vs Nifty]))/_xlfn.STDEV.P(Table2[1Y Return vs Nifty])</f>
        <v>0.88179511207949401</v>
      </c>
      <c r="I289">
        <v>-5.0414014319363103</v>
      </c>
      <c r="J289">
        <f>(Table2[[#This Row],[1M Return vs Nifty]]-AVERAGE(Table2[1M Return vs Nifty]))/_xlfn.STDEV.P(Table2[1M Return vs Nifty])</f>
        <v>-0.82423887385750172</v>
      </c>
      <c r="K289">
        <v>16.7325431743037</v>
      </c>
      <c r="L289">
        <f>(Table2[[#This Row],[6M Return vs Nifty]]-AVERAGE(Table2[6M Return vs Nifty]))/_xlfn.STDEV.P(Table2[6M Return vs Nifty])</f>
        <v>0.12965904797198305</v>
      </c>
      <c r="M289">
        <v>-2.3329544737315602</v>
      </c>
      <c r="N289">
        <f>(Table2[[#This Row],[1W Return vs Nifty]]-AVERAGE(Table2[1W Return vs Nifty]))/_xlfn.STDEV.P(Table2[1W Return vs Nifty])</f>
        <v>-0.44582903021633552</v>
      </c>
      <c r="O289">
        <v>261.88</v>
      </c>
      <c r="P289">
        <v>254.889385386415</v>
      </c>
      <c r="Q289">
        <v>213.695484655831</v>
      </c>
      <c r="R289">
        <v>51.4910556366872</v>
      </c>
      <c r="S289" s="1">
        <f>(Table2[[#This Row],[Close Price]]-Table2[[#This Row],[20D EMA]])/Table2[[#This Row],[20D EMA]]</f>
        <v>-1.4625019092714161E-2</v>
      </c>
      <c r="T289" s="1">
        <f>(Table2[[#This Row],[Close Price]]-Table2[[#This Row],[50D EMA]])/Table2[[#This Row],[50D EMA]]</f>
        <v>1.2399945995371623E-2</v>
      </c>
      <c r="U289" s="1">
        <f>(Table2[[#This Row],[Close Price]]-Table2[[#This Row],[200D EMA]])/Table2[[#This Row],[200D EMA]]</f>
        <v>0.20755944102237137</v>
      </c>
      <c r="V289">
        <v>0.63662817840994401</v>
      </c>
      <c r="W289">
        <v>255.6</v>
      </c>
      <c r="X289">
        <v>267.3</v>
      </c>
      <c r="Y289">
        <v>255.6</v>
      </c>
      <c r="Z289">
        <v>267.7</v>
      </c>
      <c r="AA289">
        <v>211.15</v>
      </c>
      <c r="AB289">
        <v>275.60000000000002</v>
      </c>
      <c r="AC289" s="1">
        <f>(Table2[[#This Row],[Close Price]]/Table2[[#This Row],[Day Low]])-1</f>
        <v>9.5852895148671458E-3</v>
      </c>
      <c r="AD289" s="1">
        <f>(Table2[[#This Row],[Day High]]/Table2[[#This Row],[Close Price]])-1</f>
        <v>3.5845766324355655E-2</v>
      </c>
      <c r="AE289" s="1">
        <f>(Table2[[#This Row],[Close Price]]/Table2[[#This Row],[Current Week Low]])-1</f>
        <v>9.5852895148671458E-3</v>
      </c>
      <c r="AF289" s="1">
        <f>(Table2[[#This Row],[Current Week High]]/Table2[[#This Row],[Close Price]])-1</f>
        <v>3.7395853516760225E-2</v>
      </c>
      <c r="AG289" s="1">
        <f>(Table2[[#This Row],[Close Price]]/Table2[[#This Row],[Current Month Low]])-1</f>
        <v>0.22211697845133793</v>
      </c>
      <c r="AH289" s="1">
        <f>(Table2[[#This Row],[Current Month High]]/Table2[[#This Row],[Close Price]])-1</f>
        <v>6.8010075566750761E-2</v>
      </c>
      <c r="AI289">
        <v>10.9668668862623</v>
      </c>
      <c r="AJ289">
        <v>148.603082851637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0.05</v>
      </c>
      <c r="AM289" t="s">
        <v>2950</v>
      </c>
      <c r="AN289">
        <v>2.3199999999999998</v>
      </c>
      <c r="AO289" t="s">
        <v>2950</v>
      </c>
      <c r="AP289">
        <v>7.5834484208290004E-2</v>
      </c>
      <c r="AQ289">
        <f>(Table2[[#This Row],[Sharpe Ratio]]-AVERAGE(Table2[Sharpe Ratio]))/_xlfn.STDEV.P(Table2[Sharpe Ratio])</f>
        <v>0.18637172029363852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-7.2242023728721627E-2</v>
      </c>
    </row>
    <row r="290" spans="1:44" x14ac:dyDescent="0.3">
      <c r="A290" t="s">
        <v>923</v>
      </c>
      <c r="B290" t="s">
        <v>924</v>
      </c>
      <c r="C290" t="s">
        <v>2907</v>
      </c>
      <c r="D290" t="s">
        <v>21</v>
      </c>
      <c r="E290">
        <v>14136.536466359999</v>
      </c>
      <c r="F290">
        <v>751.3</v>
      </c>
      <c r="G290">
        <v>61.556867177658901</v>
      </c>
      <c r="H290">
        <f>(Table2[[#This Row],[1Y Return vs Nifty]]-AVERAGE(Table2[1Y Return vs Nifty]))/_xlfn.STDEV.P(Table2[1Y Return vs Nifty])</f>
        <v>0.19579626848020909</v>
      </c>
      <c r="I290">
        <v>17.231182335747899</v>
      </c>
      <c r="J290">
        <f>(Table2[[#This Row],[1M Return vs Nifty]]-AVERAGE(Table2[1M Return vs Nifty]))/_xlfn.STDEV.P(Table2[1M Return vs Nifty])</f>
        <v>1.3514798961136678</v>
      </c>
      <c r="K290">
        <v>10.233863663885501</v>
      </c>
      <c r="L290">
        <f>(Table2[[#This Row],[6M Return vs Nifty]]-AVERAGE(Table2[6M Return vs Nifty]))/_xlfn.STDEV.P(Table2[6M Return vs Nifty])</f>
        <v>-6.9473249386120289E-2</v>
      </c>
      <c r="M290">
        <v>6.1630869451968397</v>
      </c>
      <c r="N290">
        <f>(Table2[[#This Row],[1W Return vs Nifty]]-AVERAGE(Table2[1W Return vs Nifty]))/_xlfn.STDEV.P(Table2[1W Return vs Nifty])</f>
        <v>1.2376325624932343</v>
      </c>
      <c r="O290">
        <v>689.65</v>
      </c>
      <c r="P290">
        <v>640.91891834615205</v>
      </c>
      <c r="Q290">
        <v>560.01634353070199</v>
      </c>
      <c r="R290">
        <v>55.313191015413601</v>
      </c>
      <c r="S290" s="1">
        <f>(Table2[[#This Row],[Close Price]]-Table2[[#This Row],[20D EMA]])/Table2[[#This Row],[20D EMA]]</f>
        <v>8.9393170448778342E-2</v>
      </c>
      <c r="T290" s="1">
        <f>(Table2[[#This Row],[Close Price]]-Table2[[#This Row],[50D EMA]])/Table2[[#This Row],[50D EMA]]</f>
        <v>0.17222316036274732</v>
      </c>
      <c r="U290" s="1">
        <f>(Table2[[#This Row],[Close Price]]-Table2[[#This Row],[200D EMA]])/Table2[[#This Row],[200D EMA]]</f>
        <v>0.34156798936138755</v>
      </c>
      <c r="V290">
        <v>0.89986798009233004</v>
      </c>
      <c r="W290">
        <v>748.8</v>
      </c>
      <c r="X290">
        <v>762</v>
      </c>
      <c r="Y290">
        <v>747</v>
      </c>
      <c r="Z290">
        <v>764.65</v>
      </c>
      <c r="AA290">
        <v>530.25</v>
      </c>
      <c r="AB290">
        <v>782.5</v>
      </c>
      <c r="AC290" s="1">
        <f>(Table2[[#This Row],[Close Price]]/Table2[[#This Row],[Day Low]])-1</f>
        <v>3.3386752136752573E-3</v>
      </c>
      <c r="AD290" s="1">
        <f>(Table2[[#This Row],[Day High]]/Table2[[#This Row],[Close Price]])-1</f>
        <v>1.4241980567017309E-2</v>
      </c>
      <c r="AE290" s="1">
        <f>(Table2[[#This Row],[Close Price]]/Table2[[#This Row],[Current Week Low]])-1</f>
        <v>5.7563587684068551E-3</v>
      </c>
      <c r="AF290" s="1">
        <f>(Table2[[#This Row],[Current Week High]]/Table2[[#This Row],[Close Price]])-1</f>
        <v>1.7769200053241008E-2</v>
      </c>
      <c r="AG290" s="1">
        <f>(Table2[[#This Row],[Close Price]]/Table2[[#This Row],[Current Month Low]])-1</f>
        <v>0.4168788307402167</v>
      </c>
      <c r="AH290" s="1">
        <f>(Table2[[#This Row],[Current Month High]]/Table2[[#This Row],[Close Price]])-1</f>
        <v>4.152801810195661E-2</v>
      </c>
      <c r="AI290">
        <v>1.7769200053241001</v>
      </c>
      <c r="AJ290">
        <v>99.813829787233999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0.2</v>
      </c>
      <c r="AM290" t="s">
        <v>2950</v>
      </c>
      <c r="AN290">
        <v>12.51</v>
      </c>
      <c r="AO290" t="s">
        <v>2950</v>
      </c>
      <c r="AP290">
        <v>7.5700696623609995E-2</v>
      </c>
      <c r="AQ290">
        <f>(Table2[[#This Row],[Sharpe Ratio]]-AVERAGE(Table2[Sharpe Ratio]))/_xlfn.STDEV.P(Table2[Sharpe Ratio])</f>
        <v>0.1848950329045457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2.9003305106055368</v>
      </c>
    </row>
    <row r="291" spans="1:44" x14ac:dyDescent="0.3">
      <c r="A291" t="s">
        <v>256</v>
      </c>
      <c r="B291" t="s">
        <v>257</v>
      </c>
      <c r="C291" t="s">
        <v>2908</v>
      </c>
      <c r="D291" t="s">
        <v>258</v>
      </c>
      <c r="E291">
        <v>93814.708976875001</v>
      </c>
      <c r="F291">
        <v>84.95</v>
      </c>
      <c r="G291">
        <v>31.402470217021801</v>
      </c>
      <c r="H291">
        <f>(Table2[[#This Row],[1Y Return vs Nifty]]-AVERAGE(Table2[1Y Return vs Nifty]))/_xlfn.STDEV.P(Table2[1Y Return vs Nifty])</f>
        <v>-0.16341024157170131</v>
      </c>
      <c r="I291">
        <v>-5.4431033785377201</v>
      </c>
      <c r="J291">
        <f>(Table2[[#This Row],[1M Return vs Nifty]]-AVERAGE(Table2[1M Return vs Nifty]))/_xlfn.STDEV.P(Table2[1M Return vs Nifty])</f>
        <v>-0.86347951491966424</v>
      </c>
      <c r="K291">
        <v>18.683821580142101</v>
      </c>
      <c r="L291">
        <f>(Table2[[#This Row],[6M Return vs Nifty]]-AVERAGE(Table2[6M Return vs Nifty]))/_xlfn.STDEV.P(Table2[6M Return vs Nifty])</f>
        <v>0.18945004876175023</v>
      </c>
      <c r="M291">
        <v>-2.0639464620122601</v>
      </c>
      <c r="N291">
        <f>(Table2[[#This Row],[1W Return vs Nifty]]-AVERAGE(Table2[1W Return vs Nifty]))/_xlfn.STDEV.P(Table2[1W Return vs Nifty])</f>
        <v>-0.3925260113713866</v>
      </c>
      <c r="O291">
        <v>85.91</v>
      </c>
      <c r="P291">
        <v>85.633691407197901</v>
      </c>
      <c r="Q291">
        <v>77.445915990621302</v>
      </c>
      <c r="R291">
        <v>57.632187181386001</v>
      </c>
      <c r="S291" s="1">
        <f>(Table2[[#This Row],[Close Price]]-Table2[[#This Row],[20D EMA]])/Table2[[#This Row],[20D EMA]]</f>
        <v>-1.1174484926085367E-2</v>
      </c>
      <c r="T291" s="1">
        <f>(Table2[[#This Row],[Close Price]]-Table2[[#This Row],[50D EMA]])/Table2[[#This Row],[50D EMA]]</f>
        <v>-7.9839067540235769E-3</v>
      </c>
      <c r="U291" s="1">
        <f>(Table2[[#This Row],[Close Price]]-Table2[[#This Row],[200D EMA]])/Table2[[#This Row],[200D EMA]]</f>
        <v>9.689450906988363E-2</v>
      </c>
      <c r="V291">
        <v>0.65318563398101903</v>
      </c>
      <c r="W291">
        <v>84.81</v>
      </c>
      <c r="X291">
        <v>86.59</v>
      </c>
      <c r="Y291">
        <v>84.65</v>
      </c>
      <c r="Z291">
        <v>86.59</v>
      </c>
      <c r="AA291">
        <v>76.2</v>
      </c>
      <c r="AB291">
        <v>93.7</v>
      </c>
      <c r="AC291" s="1">
        <f>(Table2[[#This Row],[Close Price]]/Table2[[#This Row],[Day Low]])-1</f>
        <v>1.6507487324608494E-3</v>
      </c>
      <c r="AD291" s="1">
        <f>(Table2[[#This Row],[Day High]]/Table2[[#This Row],[Close Price]])-1</f>
        <v>1.930547380812242E-2</v>
      </c>
      <c r="AE291" s="1">
        <f>(Table2[[#This Row],[Close Price]]/Table2[[#This Row],[Current Week Low]])-1</f>
        <v>3.5440047253396667E-3</v>
      </c>
      <c r="AF291" s="1">
        <f>(Table2[[#This Row],[Current Week High]]/Table2[[#This Row],[Close Price]])-1</f>
        <v>1.930547380812242E-2</v>
      </c>
      <c r="AG291" s="1">
        <f>(Table2[[#This Row],[Close Price]]/Table2[[#This Row],[Current Month Low]])-1</f>
        <v>0.11482939632545941</v>
      </c>
      <c r="AH291" s="1">
        <f>(Table2[[#This Row],[Current Month High]]/Table2[[#This Row],[Close Price]])-1</f>
        <v>0.10300176574455566</v>
      </c>
      <c r="AI291">
        <v>16.185991759858702</v>
      </c>
      <c r="AJ291">
        <v>59.530516431924802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-0.12</v>
      </c>
      <c r="AM291" t="s">
        <v>2949</v>
      </c>
      <c r="AN291">
        <v>1.55</v>
      </c>
      <c r="AO291" t="s">
        <v>2950</v>
      </c>
      <c r="AP291">
        <v>7.5656389683948E-2</v>
      </c>
      <c r="AQ291">
        <f>(Table2[[#This Row],[Sharpe Ratio]]-AVERAGE(Table2[Sharpe Ratio]))/_xlfn.STDEV.P(Table2[Sharpe Ratio])</f>
        <v>0.18440599276524836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-1.0455597263357537</v>
      </c>
    </row>
    <row r="292" spans="1:44" x14ac:dyDescent="0.3">
      <c r="A292" t="s">
        <v>747</v>
      </c>
      <c r="B292" t="s">
        <v>748</v>
      </c>
      <c r="C292" t="s">
        <v>2907</v>
      </c>
      <c r="D292" t="s">
        <v>354</v>
      </c>
      <c r="E292">
        <v>19240.508832300002</v>
      </c>
      <c r="F292">
        <v>1866.4</v>
      </c>
      <c r="G292">
        <v>0.77555367620737303</v>
      </c>
      <c r="H292">
        <f>(Table2[[#This Row],[1Y Return vs Nifty]]-AVERAGE(Table2[1Y Return vs Nifty]))/_xlfn.STDEV.P(Table2[1Y Return vs Nifty])</f>
        <v>-0.52824551977799583</v>
      </c>
      <c r="I292">
        <v>2.9147997191588599</v>
      </c>
      <c r="J292">
        <f>(Table2[[#This Row],[1M Return vs Nifty]]-AVERAGE(Table2[1M Return vs Nifty]))/_xlfn.STDEV.P(Table2[1M Return vs Nifty])</f>
        <v>-4.7029711119044949E-2</v>
      </c>
      <c r="K292">
        <v>-31.563394043097301</v>
      </c>
      <c r="L292">
        <f>(Table2[[#This Row],[6M Return vs Nifty]]-AVERAGE(Table2[6M Return vs Nifty]))/_xlfn.STDEV.P(Table2[6M Return vs Nifty])</f>
        <v>-1.3502232751593666</v>
      </c>
      <c r="M292">
        <v>-1.8756370708861001</v>
      </c>
      <c r="N292">
        <f>(Table2[[#This Row],[1W Return vs Nifty]]-AVERAGE(Table2[1W Return vs Nifty]))/_xlfn.STDEV.P(Table2[1W Return vs Nifty])</f>
        <v>-0.3552131486067181</v>
      </c>
      <c r="O292">
        <v>1851.03</v>
      </c>
      <c r="P292">
        <v>1861.1628877359301</v>
      </c>
      <c r="Q292">
        <v>1833.8521768850401</v>
      </c>
      <c r="R292">
        <v>40.248075069197803</v>
      </c>
      <c r="S292" s="1">
        <f>(Table2[[#This Row],[Close Price]]-Table2[[#This Row],[20D EMA]])/Table2[[#This Row],[20D EMA]]</f>
        <v>8.3034850866815328E-3</v>
      </c>
      <c r="T292" s="1">
        <f>(Table2[[#This Row],[Close Price]]-Table2[[#This Row],[50D EMA]])/Table2[[#This Row],[50D EMA]]</f>
        <v>2.8138924854883827E-3</v>
      </c>
      <c r="U292" s="1">
        <f>(Table2[[#This Row],[Close Price]]-Table2[[#This Row],[200D EMA]])/Table2[[#This Row],[200D EMA]]</f>
        <v>1.7748335184924972E-2</v>
      </c>
      <c r="V292">
        <v>0.67698172556912695</v>
      </c>
      <c r="W292">
        <v>1862</v>
      </c>
      <c r="X292">
        <v>1904.35</v>
      </c>
      <c r="Y292">
        <v>1849</v>
      </c>
      <c r="Z292">
        <v>1904.35</v>
      </c>
      <c r="AA292">
        <v>1671.05</v>
      </c>
      <c r="AB292">
        <v>1936</v>
      </c>
      <c r="AC292" s="1">
        <f>(Table2[[#This Row],[Close Price]]/Table2[[#This Row],[Day Low]])-1</f>
        <v>2.3630504833513921E-3</v>
      </c>
      <c r="AD292" s="1">
        <f>(Table2[[#This Row],[Day High]]/Table2[[#This Row],[Close Price]])-1</f>
        <v>2.0333261894556198E-2</v>
      </c>
      <c r="AE292" s="1">
        <f>(Table2[[#This Row],[Close Price]]/Table2[[#This Row],[Current Week Low]])-1</f>
        <v>9.4104921579232226E-3</v>
      </c>
      <c r="AF292" s="1">
        <f>(Table2[[#This Row],[Current Week High]]/Table2[[#This Row],[Close Price]])-1</f>
        <v>2.0333261894556198E-2</v>
      </c>
      <c r="AG292" s="1">
        <f>(Table2[[#This Row],[Close Price]]/Table2[[#This Row],[Current Month Low]])-1</f>
        <v>0.1169025463032225</v>
      </c>
      <c r="AH292" s="1">
        <f>(Table2[[#This Row],[Current Month High]]/Table2[[#This Row],[Close Price]])-1</f>
        <v>3.7291041577368178E-2</v>
      </c>
      <c r="AI292">
        <v>31.748285469352702</v>
      </c>
      <c r="AJ292">
        <v>34.070828245097303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-0.11</v>
      </c>
      <c r="AM292" t="s">
        <v>2949</v>
      </c>
      <c r="AN292">
        <v>3.51</v>
      </c>
      <c r="AO292" t="s">
        <v>2950</v>
      </c>
      <c r="AP292">
        <v>7.5310605553568999E-2</v>
      </c>
      <c r="AQ292">
        <f>(Table2[[#This Row],[Sharpe Ratio]]-AVERAGE(Table2[Sharpe Ratio]))/_xlfn.STDEV.P(Table2[Sharpe Ratio])</f>
        <v>0.18058938253268916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93" spans="1:44" x14ac:dyDescent="0.3">
      <c r="A293" t="s">
        <v>1102</v>
      </c>
      <c r="B293" t="s">
        <v>1103</v>
      </c>
      <c r="C293" t="s">
        <v>2915</v>
      </c>
      <c r="D293" t="s">
        <v>65</v>
      </c>
      <c r="E293">
        <v>9897.8674649099994</v>
      </c>
      <c r="F293">
        <v>1402.55</v>
      </c>
      <c r="G293">
        <v>48.870256895222802</v>
      </c>
      <c r="H293">
        <f>(Table2[[#This Row],[1Y Return vs Nifty]]-AVERAGE(Table2[1Y Return vs Nifty]))/_xlfn.STDEV.P(Table2[1Y Return vs Nifty])</f>
        <v>4.467028145114299E-2</v>
      </c>
      <c r="I293">
        <v>4.9305445971674402</v>
      </c>
      <c r="J293">
        <f>(Table2[[#This Row],[1M Return vs Nifty]]-AVERAGE(Table2[1M Return vs Nifty]))/_xlfn.STDEV.P(Table2[1M Return vs Nifty])</f>
        <v>0.14988026629093185</v>
      </c>
      <c r="K293">
        <v>-12.415240955421501</v>
      </c>
      <c r="L293">
        <f>(Table2[[#This Row],[6M Return vs Nifty]]-AVERAGE(Table2[6M Return vs Nifty]))/_xlfn.STDEV.P(Table2[6M Return vs Nifty])</f>
        <v>-0.76348627598887364</v>
      </c>
      <c r="M293">
        <v>0.79567550284921396</v>
      </c>
      <c r="N293">
        <f>(Table2[[#This Row],[1W Return vs Nifty]]-AVERAGE(Table2[1W Return vs Nifty]))/_xlfn.STDEV.P(Table2[1W Return vs Nifty])</f>
        <v>0.17409831519882937</v>
      </c>
      <c r="O293">
        <v>1380.27</v>
      </c>
      <c r="P293">
        <v>1354.76845289362</v>
      </c>
      <c r="Q293">
        <v>1258.62301581971</v>
      </c>
      <c r="R293">
        <v>45.124459291327</v>
      </c>
      <c r="S293" s="1">
        <f>(Table2[[#This Row],[Close Price]]-Table2[[#This Row],[20D EMA]])/Table2[[#This Row],[20D EMA]]</f>
        <v>1.6141769363965001E-2</v>
      </c>
      <c r="T293" s="1">
        <f>(Table2[[#This Row],[Close Price]]-Table2[[#This Row],[50D EMA]])/Table2[[#This Row],[50D EMA]]</f>
        <v>3.5269161312639408E-2</v>
      </c>
      <c r="U293" s="1">
        <f>(Table2[[#This Row],[Close Price]]-Table2[[#This Row],[200D EMA]])/Table2[[#This Row],[200D EMA]]</f>
        <v>0.1143527349899556</v>
      </c>
      <c r="V293">
        <v>0.96836725086609199</v>
      </c>
      <c r="W293">
        <v>1399</v>
      </c>
      <c r="X293">
        <v>1436</v>
      </c>
      <c r="Y293">
        <v>1397.5</v>
      </c>
      <c r="Z293">
        <v>1439.55</v>
      </c>
      <c r="AA293">
        <v>1225</v>
      </c>
      <c r="AB293">
        <v>1543.1</v>
      </c>
      <c r="AC293" s="1">
        <f>(Table2[[#This Row],[Close Price]]/Table2[[#This Row],[Day Low]])-1</f>
        <v>2.5375268048606348E-3</v>
      </c>
      <c r="AD293" s="1">
        <f>(Table2[[#This Row],[Day High]]/Table2[[#This Row],[Close Price]])-1</f>
        <v>2.3849417133078976E-2</v>
      </c>
      <c r="AE293" s="1">
        <f>(Table2[[#This Row],[Close Price]]/Table2[[#This Row],[Current Week Low]])-1</f>
        <v>3.6135957066190105E-3</v>
      </c>
      <c r="AF293" s="1">
        <f>(Table2[[#This Row],[Current Week High]]/Table2[[#This Row],[Close Price]])-1</f>
        <v>2.6380521193540396E-2</v>
      </c>
      <c r="AG293" s="1">
        <f>(Table2[[#This Row],[Close Price]]/Table2[[#This Row],[Current Month Low]])-1</f>
        <v>0.14493877551020407</v>
      </c>
      <c r="AH293" s="1">
        <f>(Table2[[#This Row],[Current Month High]]/Table2[[#This Row],[Close Price]])-1</f>
        <v>0.1002103311824889</v>
      </c>
      <c r="AI293">
        <v>15.4361698335175</v>
      </c>
      <c r="AJ293">
        <v>79.113721984547595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0.05</v>
      </c>
      <c r="AM293" t="s">
        <v>2950</v>
      </c>
      <c r="AN293">
        <v>7.59</v>
      </c>
      <c r="AO293" t="s">
        <v>2950</v>
      </c>
      <c r="AP293">
        <v>7.5171131761865004E-2</v>
      </c>
      <c r="AQ293">
        <f>(Table2[[#This Row],[Sharpe Ratio]]-AVERAGE(Table2[Sharpe Ratio]))/_xlfn.STDEV.P(Table2[Sharpe Ratio])</f>
        <v>0.17904993333932148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-0.21578747970864795</v>
      </c>
    </row>
    <row r="294" spans="1:44" x14ac:dyDescent="0.3">
      <c r="A294" t="s">
        <v>1387</v>
      </c>
      <c r="B294" t="s">
        <v>1388</v>
      </c>
      <c r="C294" t="s">
        <v>2916</v>
      </c>
      <c r="D294" t="s">
        <v>238</v>
      </c>
      <c r="E294">
        <v>6608.5443283949999</v>
      </c>
      <c r="F294">
        <v>1864.9</v>
      </c>
      <c r="G294">
        <v>-31.0218428875218</v>
      </c>
      <c r="H294">
        <f>(Table2[[#This Row],[1Y Return vs Nifty]]-AVERAGE(Table2[1Y Return vs Nifty]))/_xlfn.STDEV.P(Table2[1Y Return vs Nifty])</f>
        <v>-0.90702384067440023</v>
      </c>
      <c r="I294">
        <v>-16.467083698599801</v>
      </c>
      <c r="J294">
        <f>(Table2[[#This Row],[1M Return vs Nifty]]-AVERAGE(Table2[1M Return vs Nifty]))/_xlfn.STDEV.P(Table2[1M Return vs Nifty])</f>
        <v>-1.9403676367617444</v>
      </c>
      <c r="K294">
        <v>-25.3516137188656</v>
      </c>
      <c r="L294">
        <f>(Table2[[#This Row],[6M Return vs Nifty]]-AVERAGE(Table2[6M Return vs Nifty]))/_xlfn.STDEV.P(Table2[6M Return vs Nifty])</f>
        <v>-1.1598821320602013</v>
      </c>
      <c r="M294">
        <v>-0.87086826741829904</v>
      </c>
      <c r="N294">
        <f>(Table2[[#This Row],[1W Return vs Nifty]]-AVERAGE(Table2[1W Return vs Nifty]))/_xlfn.STDEV.P(Table2[1W Return vs Nifty])</f>
        <v>-0.15612164154057911</v>
      </c>
      <c r="O294">
        <v>1852.79</v>
      </c>
      <c r="P294">
        <v>1866.8309325294699</v>
      </c>
      <c r="Q294">
        <v>1977.6250813122999</v>
      </c>
      <c r="R294">
        <v>82.887476290705393</v>
      </c>
      <c r="S294" s="1">
        <f>(Table2[[#This Row],[Close Price]]-Table2[[#This Row],[20D EMA]])/Table2[[#This Row],[20D EMA]]</f>
        <v>6.5360888174051711E-3</v>
      </c>
      <c r="T294" s="1">
        <f>(Table2[[#This Row],[Close Price]]-Table2[[#This Row],[50D EMA]])/Table2[[#This Row],[50D EMA]]</f>
        <v>-1.0343371195663143E-3</v>
      </c>
      <c r="U294" s="1">
        <f>(Table2[[#This Row],[Close Price]]-Table2[[#This Row],[200D EMA]])/Table2[[#This Row],[200D EMA]]</f>
        <v>-5.7000228393896804E-2</v>
      </c>
      <c r="V294">
        <v>1.2581337538054</v>
      </c>
      <c r="W294">
        <v>1858</v>
      </c>
      <c r="X294">
        <v>1905.95</v>
      </c>
      <c r="Y294">
        <v>1855.7</v>
      </c>
      <c r="Z294">
        <v>1918</v>
      </c>
      <c r="AA294">
        <v>1600</v>
      </c>
      <c r="AB294">
        <v>1943.9</v>
      </c>
      <c r="AC294" s="1">
        <f>(Table2[[#This Row],[Close Price]]/Table2[[#This Row],[Day Low]])-1</f>
        <v>3.7136706135629804E-3</v>
      </c>
      <c r="AD294" s="1">
        <f>(Table2[[#This Row],[Day High]]/Table2[[#This Row],[Close Price]])-1</f>
        <v>2.2011904123545367E-2</v>
      </c>
      <c r="AE294" s="1">
        <f>(Table2[[#This Row],[Close Price]]/Table2[[#This Row],[Current Week Low]])-1</f>
        <v>4.9576979037559976E-3</v>
      </c>
      <c r="AF294" s="1">
        <f>(Table2[[#This Row],[Current Week High]]/Table2[[#This Row],[Close Price]])-1</f>
        <v>2.8473376588556976E-2</v>
      </c>
      <c r="AG294" s="1">
        <f>(Table2[[#This Row],[Close Price]]/Table2[[#This Row],[Current Month Low]])-1</f>
        <v>0.16556250000000006</v>
      </c>
      <c r="AH294" s="1">
        <f>(Table2[[#This Row],[Current Month High]]/Table2[[#This Row],[Close Price]])-1</f>
        <v>4.2361520724971902E-2</v>
      </c>
      <c r="AI294">
        <v>56.595527910343698</v>
      </c>
      <c r="AJ294">
        <v>16.556249999999999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-0.06</v>
      </c>
      <c r="AM294" t="s">
        <v>2949</v>
      </c>
      <c r="AN294">
        <v>9.65</v>
      </c>
      <c r="AO294" t="s">
        <v>2950</v>
      </c>
      <c r="AP294">
        <v>7.4302464594733997E-2</v>
      </c>
      <c r="AQ294">
        <f>(Table2[[#This Row],[Sharpe Ratio]]-AVERAGE(Table2[Sharpe Ratio]))/_xlfn.STDEV.P(Table2[Sharpe Ratio])</f>
        <v>0.16946197453066658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95" spans="1:44" x14ac:dyDescent="0.3">
      <c r="A295" t="s">
        <v>915</v>
      </c>
      <c r="B295" t="s">
        <v>916</v>
      </c>
      <c r="C295" t="s">
        <v>2907</v>
      </c>
      <c r="D295" t="s">
        <v>21</v>
      </c>
      <c r="E295">
        <v>14378.606019179901</v>
      </c>
      <c r="F295">
        <v>576.45000000000005</v>
      </c>
      <c r="G295">
        <v>-11.0829147137351</v>
      </c>
      <c r="H295">
        <f>(Table2[[#This Row],[1Y Return vs Nifty]]-AVERAGE(Table2[1Y Return vs Nifty]))/_xlfn.STDEV.P(Table2[1Y Return vs Nifty])</f>
        <v>-0.66950647918211104</v>
      </c>
      <c r="I295">
        <v>9.61992489670018</v>
      </c>
      <c r="J295">
        <f>(Table2[[#This Row],[1M Return vs Nifty]]-AVERAGE(Table2[1M Return vs Nifty]))/_xlfn.STDEV.P(Table2[1M Return vs Nifty])</f>
        <v>0.60796689169762763</v>
      </c>
      <c r="K295">
        <v>-33.6873098383412</v>
      </c>
      <c r="L295">
        <f>(Table2[[#This Row],[6M Return vs Nifty]]-AVERAGE(Table2[6M Return vs Nifty]))/_xlfn.STDEV.P(Table2[6M Return vs Nifty])</f>
        <v>-1.4153042244543816</v>
      </c>
      <c r="M295">
        <v>2.5981734964286698</v>
      </c>
      <c r="N295">
        <f>(Table2[[#This Row],[1W Return vs Nifty]]-AVERAGE(Table2[1W Return vs Nifty]))/_xlfn.STDEV.P(Table2[1W Return vs Nifty])</f>
        <v>0.53125713699631139</v>
      </c>
      <c r="O295">
        <v>569.23</v>
      </c>
      <c r="P295">
        <v>595.99051403285603</v>
      </c>
      <c r="Q295">
        <v>627.76595291252295</v>
      </c>
      <c r="R295">
        <v>25.116032945717901</v>
      </c>
      <c r="S295" s="1">
        <f>(Table2[[#This Row],[Close Price]]-Table2[[#This Row],[20D EMA]])/Table2[[#This Row],[20D EMA]]</f>
        <v>1.268380092405535E-2</v>
      </c>
      <c r="T295" s="1">
        <f>(Table2[[#This Row],[Close Price]]-Table2[[#This Row],[50D EMA]])/Table2[[#This Row],[50D EMA]]</f>
        <v>-3.278661920410824E-2</v>
      </c>
      <c r="U295" s="1">
        <f>(Table2[[#This Row],[Close Price]]-Table2[[#This Row],[200D EMA]])/Table2[[#This Row],[200D EMA]]</f>
        <v>-8.1743765609527425E-2</v>
      </c>
      <c r="V295">
        <v>0.85312223276854904</v>
      </c>
      <c r="W295">
        <v>575</v>
      </c>
      <c r="X295">
        <v>593.15</v>
      </c>
      <c r="Y295">
        <v>575</v>
      </c>
      <c r="Z295">
        <v>604.9</v>
      </c>
      <c r="AA295">
        <v>469.6</v>
      </c>
      <c r="AB295">
        <v>635.9</v>
      </c>
      <c r="AC295" s="1">
        <f>(Table2[[#This Row],[Close Price]]/Table2[[#This Row],[Day Low]])-1</f>
        <v>2.5217391304348524E-3</v>
      </c>
      <c r="AD295" s="1">
        <f>(Table2[[#This Row],[Day High]]/Table2[[#This Row],[Close Price]])-1</f>
        <v>2.8970422413045149E-2</v>
      </c>
      <c r="AE295" s="1">
        <f>(Table2[[#This Row],[Close Price]]/Table2[[#This Row],[Current Week Low]])-1</f>
        <v>2.5217391304348524E-3</v>
      </c>
      <c r="AF295" s="1">
        <f>(Table2[[#This Row],[Current Week High]]/Table2[[#This Row],[Close Price]])-1</f>
        <v>4.9353803452163891E-2</v>
      </c>
      <c r="AG295" s="1">
        <f>(Table2[[#This Row],[Close Price]]/Table2[[#This Row],[Current Month Low]])-1</f>
        <v>0.22753407155025562</v>
      </c>
      <c r="AH295" s="1">
        <f>(Table2[[#This Row],[Current Month High]]/Table2[[#This Row],[Close Price]])-1</f>
        <v>0.10313123427877513</v>
      </c>
      <c r="AI295">
        <v>50.923757481134501</v>
      </c>
      <c r="AJ295">
        <v>22.753407155025499</v>
      </c>
      <c r="AK295" t="str">
        <f>IF(AND(Table2[[#This Row],[20D EMA]]&gt;Table2[[#This Row],[50D EMA]],Table2[[#This Row],[50D EMA]]&gt;Table2[[#This Row],[200D EMA]]),"Uptrend","Downtrend/NoTrend")</f>
        <v>Downtrend/NoTrend</v>
      </c>
      <c r="AL295">
        <v>-0.24</v>
      </c>
      <c r="AM295" t="s">
        <v>2949</v>
      </c>
      <c r="AN295">
        <v>6.28</v>
      </c>
      <c r="AO295" t="s">
        <v>2950</v>
      </c>
      <c r="AP295">
        <v>7.4233875350738998E-2</v>
      </c>
      <c r="AQ295">
        <f>(Table2[[#This Row],[Sharpe Ratio]]-AVERAGE(Table2[Sharpe Ratio]))/_xlfn.STDEV.P(Table2[Sharpe Ratio])</f>
        <v>0.1687049172007426</v>
      </c>
      <c r="AR2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96" spans="1:44" x14ac:dyDescent="0.3">
      <c r="A296" t="s">
        <v>2154</v>
      </c>
      <c r="B296" t="s">
        <v>2155</v>
      </c>
      <c r="C296" t="s">
        <v>2910</v>
      </c>
      <c r="D296" t="s">
        <v>280</v>
      </c>
      <c r="E296">
        <v>2260.461443485</v>
      </c>
      <c r="F296">
        <v>790</v>
      </c>
      <c r="G296">
        <v>-66.289044695716299</v>
      </c>
      <c r="H296">
        <f>(Table2[[#This Row],[1Y Return vs Nifty]]-AVERAGE(Table2[1Y Return vs Nifty]))/_xlfn.STDEV.P(Table2[1Y Return vs Nifty])</f>
        <v>-1.3271353254888627</v>
      </c>
      <c r="I296">
        <v>-3.7280572079782499</v>
      </c>
      <c r="J296">
        <f>(Table2[[#This Row],[1M Return vs Nifty]]-AVERAGE(Table2[1M Return vs Nifty]))/_xlfn.STDEV.P(Table2[1M Return vs Nifty])</f>
        <v>-0.69594357999740031</v>
      </c>
      <c r="K296">
        <v>-19.759312800849301</v>
      </c>
      <c r="L296">
        <f>(Table2[[#This Row],[6M Return vs Nifty]]-AVERAGE(Table2[6M Return vs Nifty]))/_xlfn.STDEV.P(Table2[6M Return vs Nifty])</f>
        <v>-0.98852305402947793</v>
      </c>
      <c r="M296">
        <v>-3.0724921990141301</v>
      </c>
      <c r="N296">
        <f>(Table2[[#This Row],[1W Return vs Nifty]]-AVERAGE(Table2[1W Return vs Nifty]))/_xlfn.STDEV.P(Table2[1W Return vs Nifty])</f>
        <v>-0.59236590491886454</v>
      </c>
      <c r="O296">
        <v>774.91</v>
      </c>
      <c r="P296">
        <v>770.45340364152298</v>
      </c>
      <c r="Q296">
        <v>818.26480618956396</v>
      </c>
      <c r="R296">
        <v>61.448719937123201</v>
      </c>
      <c r="S296" s="1">
        <f>(Table2[[#This Row],[Close Price]]-Table2[[#This Row],[20D EMA]])/Table2[[#This Row],[20D EMA]]</f>
        <v>1.947322914919156E-2</v>
      </c>
      <c r="T296" s="1">
        <f>(Table2[[#This Row],[Close Price]]-Table2[[#This Row],[50D EMA]])/Table2[[#This Row],[50D EMA]]</f>
        <v>2.5370251161317043E-2</v>
      </c>
      <c r="U296" s="1">
        <f>(Table2[[#This Row],[Close Price]]-Table2[[#This Row],[200D EMA]])/Table2[[#This Row],[200D EMA]]</f>
        <v>-3.4542370606387741E-2</v>
      </c>
      <c r="V296">
        <v>1.4885221558452899</v>
      </c>
      <c r="W296">
        <v>783.75</v>
      </c>
      <c r="X296">
        <v>798</v>
      </c>
      <c r="Y296">
        <v>782.05</v>
      </c>
      <c r="Z296">
        <v>798</v>
      </c>
      <c r="AA296">
        <v>670</v>
      </c>
      <c r="AB296">
        <v>849</v>
      </c>
      <c r="AC296" s="1">
        <f>(Table2[[#This Row],[Close Price]]/Table2[[#This Row],[Day Low]])-1</f>
        <v>7.9744816586921896E-3</v>
      </c>
      <c r="AD296" s="1">
        <f>(Table2[[#This Row],[Day High]]/Table2[[#This Row],[Close Price]])-1</f>
        <v>1.0126582278481067E-2</v>
      </c>
      <c r="AE296" s="1">
        <f>(Table2[[#This Row],[Close Price]]/Table2[[#This Row],[Current Week Low]])-1</f>
        <v>1.0165590435394112E-2</v>
      </c>
      <c r="AF296" s="1">
        <f>(Table2[[#This Row],[Current Week High]]/Table2[[#This Row],[Close Price]])-1</f>
        <v>1.0126582278481067E-2</v>
      </c>
      <c r="AG296" s="1">
        <f>(Table2[[#This Row],[Close Price]]/Table2[[#This Row],[Current Month Low]])-1</f>
        <v>0.17910447761194037</v>
      </c>
      <c r="AH296" s="1">
        <f>(Table2[[#This Row],[Current Month High]]/Table2[[#This Row],[Close Price]])-1</f>
        <v>7.4683544303797422E-2</v>
      </c>
      <c r="AI296">
        <v>68.063291139240505</v>
      </c>
      <c r="AJ296">
        <v>19.461666414637801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-0.05</v>
      </c>
      <c r="AM296" t="s">
        <v>2949</v>
      </c>
      <c r="AN296">
        <v>9.18</v>
      </c>
      <c r="AO296" t="s">
        <v>2950</v>
      </c>
      <c r="AP296">
        <v>7.3911299702929006E-2</v>
      </c>
      <c r="AQ296">
        <f>(Table2[[#This Row],[Sharpe Ratio]]-AVERAGE(Table2[Sharpe Ratio]))/_xlfn.STDEV.P(Table2[Sharpe Ratio])</f>
        <v>0.16514447179552225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97" spans="1:44" x14ac:dyDescent="0.3">
      <c r="A297" t="s">
        <v>28</v>
      </c>
      <c r="B297" t="s">
        <v>29</v>
      </c>
      <c r="C297" t="s">
        <v>2908</v>
      </c>
      <c r="D297" t="s">
        <v>24</v>
      </c>
      <c r="E297">
        <v>795799.948345365</v>
      </c>
      <c r="F297">
        <v>1197.95</v>
      </c>
      <c r="G297">
        <v>2.0796570227634499</v>
      </c>
      <c r="H297">
        <f>(Table2[[#This Row],[1Y Return vs Nifty]]-AVERAGE(Table2[1Y Return vs Nifty]))/_xlfn.STDEV.P(Table2[1Y Return vs Nifty])</f>
        <v>-0.512710723559888</v>
      </c>
      <c r="I297">
        <v>2.7776276212602299E-2</v>
      </c>
      <c r="J297">
        <f>(Table2[[#This Row],[1M Return vs Nifty]]-AVERAGE(Table2[1M Return vs Nifty]))/_xlfn.STDEV.P(Table2[1M Return vs Nifty])</f>
        <v>-0.3290513732523227</v>
      </c>
      <c r="K297">
        <v>9.2749718451649699</v>
      </c>
      <c r="L297">
        <f>(Table2[[#This Row],[6M Return vs Nifty]]-AVERAGE(Table2[6M Return vs Nifty]))/_xlfn.STDEV.P(Table2[6M Return vs Nifty])</f>
        <v>-9.8855577053394594E-2</v>
      </c>
      <c r="M297">
        <v>4.6022278088109596</v>
      </c>
      <c r="N297">
        <f>(Table2[[#This Row],[1W Return vs Nifty]]-AVERAGE(Table2[1W Return vs Nifty]))/_xlfn.STDEV.P(Table2[1W Return vs Nifty])</f>
        <v>0.92835365503860456</v>
      </c>
      <c r="O297">
        <v>1137.0899999999999</v>
      </c>
      <c r="P297">
        <v>1119.3817678160699</v>
      </c>
      <c r="Q297">
        <v>1046.0063367657799</v>
      </c>
      <c r="R297">
        <v>56.125473176236603</v>
      </c>
      <c r="S297" s="1">
        <f>(Table2[[#This Row],[Close Price]]-Table2[[#This Row],[20D EMA]])/Table2[[#This Row],[20D EMA]]</f>
        <v>5.3522588361519435E-2</v>
      </c>
      <c r="T297" s="1">
        <f>(Table2[[#This Row],[Close Price]]-Table2[[#This Row],[50D EMA]])/Table2[[#This Row],[50D EMA]]</f>
        <v>7.0188951118274792E-2</v>
      </c>
      <c r="U297" s="1">
        <f>(Table2[[#This Row],[Close Price]]-Table2[[#This Row],[200D EMA]])/Table2[[#This Row],[200D EMA]]</f>
        <v>0.14526074832780209</v>
      </c>
      <c r="V297">
        <v>1.34827100604002</v>
      </c>
      <c r="W297">
        <v>1167.6500000000001</v>
      </c>
      <c r="X297">
        <v>1206</v>
      </c>
      <c r="Y297">
        <v>1152.6500000000001</v>
      </c>
      <c r="Z297">
        <v>1206</v>
      </c>
      <c r="AA297">
        <v>1051.05</v>
      </c>
      <c r="AB297">
        <v>1206</v>
      </c>
      <c r="AC297" s="1">
        <f>(Table2[[#This Row],[Close Price]]/Table2[[#This Row],[Day Low]])-1</f>
        <v>2.5949556802123963E-2</v>
      </c>
      <c r="AD297" s="1">
        <f>(Table2[[#This Row],[Day High]]/Table2[[#This Row],[Close Price]])-1</f>
        <v>6.7198130138987899E-3</v>
      </c>
      <c r="AE297" s="1">
        <f>(Table2[[#This Row],[Close Price]]/Table2[[#This Row],[Current Week Low]])-1</f>
        <v>3.9300741768967029E-2</v>
      </c>
      <c r="AF297" s="1">
        <f>(Table2[[#This Row],[Current Week High]]/Table2[[#This Row],[Close Price]])-1</f>
        <v>6.7198130138987899E-3</v>
      </c>
      <c r="AG297" s="1">
        <f>(Table2[[#This Row],[Close Price]]/Table2[[#This Row],[Current Month Low]])-1</f>
        <v>0.13976499690785404</v>
      </c>
      <c r="AH297" s="1">
        <f>(Table2[[#This Row],[Current Month High]]/Table2[[#This Row],[Close Price]])-1</f>
        <v>6.7198130138987899E-3</v>
      </c>
      <c r="AI297">
        <v>0.67198130138987899</v>
      </c>
      <c r="AJ297">
        <v>33.2536151279199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0.01</v>
      </c>
      <c r="AM297" t="s">
        <v>2950</v>
      </c>
      <c r="AN297">
        <v>7.88</v>
      </c>
      <c r="AO297" t="s">
        <v>2950</v>
      </c>
      <c r="AP297">
        <v>7.3617524222927E-2</v>
      </c>
      <c r="AQ297">
        <f>(Table2[[#This Row],[Sharpe Ratio]]-AVERAGE(Table2[Sharpe Ratio]))/_xlfn.STDEV.P(Table2[Sharpe Ratio])</f>
        <v>0.16190190973282229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0.14963789090582147</v>
      </c>
    </row>
    <row r="298" spans="1:44" x14ac:dyDescent="0.3">
      <c r="A298" t="s">
        <v>932</v>
      </c>
      <c r="B298" t="s">
        <v>933</v>
      </c>
      <c r="C298" t="s">
        <v>2916</v>
      </c>
      <c r="D298" t="s">
        <v>101</v>
      </c>
      <c r="E298">
        <v>13933.68371935</v>
      </c>
      <c r="F298">
        <v>643.9</v>
      </c>
      <c r="G298">
        <v>-30.324745851557001</v>
      </c>
      <c r="H298">
        <f>(Table2[[#This Row],[1Y Return vs Nifty]]-AVERAGE(Table2[1Y Return vs Nifty]))/_xlfn.STDEV.P(Table2[1Y Return vs Nifty])</f>
        <v>-0.89871985125012777</v>
      </c>
      <c r="I298">
        <v>-7.7744051431262902</v>
      </c>
      <c r="J298">
        <f>(Table2[[#This Row],[1M Return vs Nifty]]-AVERAGE(Table2[1M Return vs Nifty]))/_xlfn.STDEV.P(Table2[1M Return vs Nifty])</f>
        <v>-1.0912149703382543</v>
      </c>
      <c r="K298">
        <v>-30.788077883135401</v>
      </c>
      <c r="L298">
        <f>(Table2[[#This Row],[6M Return vs Nifty]]-AVERAGE(Table2[6M Return vs Nifty]))/_xlfn.STDEV.P(Table2[6M Return vs Nifty])</f>
        <v>-1.3264660660425653</v>
      </c>
      <c r="M298">
        <v>-7.50837194558195</v>
      </c>
      <c r="N298">
        <f>(Table2[[#This Row],[1W Return vs Nifty]]-AVERAGE(Table2[1W Return vs Nifty]))/_xlfn.STDEV.P(Table2[1W Return vs Nifty])</f>
        <v>-1.4713203279267355</v>
      </c>
      <c r="O298">
        <v>667.62</v>
      </c>
      <c r="P298">
        <v>656.85708627418899</v>
      </c>
      <c r="Q298">
        <v>665.72126123211103</v>
      </c>
      <c r="R298">
        <v>75.0161645182162</v>
      </c>
      <c r="S298" s="1">
        <f>(Table2[[#This Row],[Close Price]]-Table2[[#This Row],[20D EMA]])/Table2[[#This Row],[20D EMA]]</f>
        <v>-3.5529193253647326E-2</v>
      </c>
      <c r="T298" s="1">
        <f>(Table2[[#This Row],[Close Price]]-Table2[[#This Row],[50D EMA]])/Table2[[#This Row],[50D EMA]]</f>
        <v>-1.9725883369370228E-2</v>
      </c>
      <c r="U298" s="1">
        <f>(Table2[[#This Row],[Close Price]]-Table2[[#This Row],[200D EMA]])/Table2[[#This Row],[200D EMA]]</f>
        <v>-3.2778375129141071E-2</v>
      </c>
      <c r="V298">
        <v>0.705990300199698</v>
      </c>
      <c r="W298">
        <v>639.20000000000005</v>
      </c>
      <c r="X298">
        <v>658.7</v>
      </c>
      <c r="Y298">
        <v>639.20000000000005</v>
      </c>
      <c r="Z298">
        <v>680.5</v>
      </c>
      <c r="AA298">
        <v>639.20000000000005</v>
      </c>
      <c r="AB298">
        <v>730</v>
      </c>
      <c r="AC298" s="1">
        <f>(Table2[[#This Row],[Close Price]]/Table2[[#This Row],[Day Low]])-1</f>
        <v>7.3529411764705621E-3</v>
      </c>
      <c r="AD298" s="1">
        <f>(Table2[[#This Row],[Day High]]/Table2[[#This Row],[Close Price]])-1</f>
        <v>2.2984935548998386E-2</v>
      </c>
      <c r="AE298" s="1">
        <f>(Table2[[#This Row],[Close Price]]/Table2[[#This Row],[Current Week Low]])-1</f>
        <v>7.3529411764705621E-3</v>
      </c>
      <c r="AF298" s="1">
        <f>(Table2[[#This Row],[Current Week High]]/Table2[[#This Row],[Close Price]])-1</f>
        <v>5.684112439819855E-2</v>
      </c>
      <c r="AG298" s="1">
        <f>(Table2[[#This Row],[Close Price]]/Table2[[#This Row],[Current Month Low]])-1</f>
        <v>7.3529411764705621E-3</v>
      </c>
      <c r="AH298" s="1">
        <f>(Table2[[#This Row],[Current Month High]]/Table2[[#This Row],[Close Price]])-1</f>
        <v>0.13371641559248326</v>
      </c>
      <c r="AI298">
        <v>27.970181705233699</v>
      </c>
      <c r="AJ298">
        <v>27.694595934556201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0.02</v>
      </c>
      <c r="AM298" t="s">
        <v>2950</v>
      </c>
      <c r="AN298">
        <v>-4.3600000000000003</v>
      </c>
      <c r="AO298" t="s">
        <v>2949</v>
      </c>
      <c r="AP298">
        <v>7.3526357660347999E-2</v>
      </c>
      <c r="AQ298">
        <f>(Table2[[#This Row],[Sharpe Ratio]]-AVERAGE(Table2[Sharpe Ratio]))/_xlfn.STDEV.P(Table2[Sharpe Ratio])</f>
        <v>0.16089565408070519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99" spans="1:44" x14ac:dyDescent="0.3">
      <c r="A299" t="s">
        <v>961</v>
      </c>
      <c r="B299" t="s">
        <v>962</v>
      </c>
      <c r="C299" t="s">
        <v>2922</v>
      </c>
      <c r="D299" t="s">
        <v>523</v>
      </c>
      <c r="E299">
        <v>12985.194871809999</v>
      </c>
      <c r="F299">
        <v>776.1</v>
      </c>
      <c r="G299">
        <v>41.649396391670898</v>
      </c>
      <c r="H299">
        <f>(Table2[[#This Row],[1Y Return vs Nifty]]-AVERAGE(Table2[1Y Return vs Nifty]))/_xlfn.STDEV.P(Table2[1Y Return vs Nifty])</f>
        <v>-4.134636495828195E-2</v>
      </c>
      <c r="I299">
        <v>11.466139588320001</v>
      </c>
      <c r="J299">
        <f>(Table2[[#This Row],[1M Return vs Nifty]]-AVERAGE(Table2[1M Return vs Nifty]))/_xlfn.STDEV.P(Table2[1M Return vs Nifty])</f>
        <v>0.7883161497743626</v>
      </c>
      <c r="K299">
        <v>28.992983277462599</v>
      </c>
      <c r="L299">
        <f>(Table2[[#This Row],[6M Return vs Nifty]]-AVERAGE(Table2[6M Return vs Nifty]))/_xlfn.STDEV.P(Table2[6M Return vs Nifty])</f>
        <v>0.50534300045025238</v>
      </c>
      <c r="M299">
        <v>6.8399855534610197</v>
      </c>
      <c r="N299">
        <f>(Table2[[#This Row],[1W Return vs Nifty]]-AVERAGE(Table2[1W Return vs Nifty]))/_xlfn.STDEV.P(Table2[1W Return vs Nifty])</f>
        <v>1.3717577100746166</v>
      </c>
      <c r="O299">
        <v>733.64</v>
      </c>
      <c r="P299">
        <v>700.68418500682901</v>
      </c>
      <c r="Q299">
        <v>613.57180281353101</v>
      </c>
      <c r="R299">
        <v>50.657418240252603</v>
      </c>
      <c r="S299" s="1">
        <f>(Table2[[#This Row],[Close Price]]-Table2[[#This Row],[20D EMA]])/Table2[[#This Row],[20D EMA]]</f>
        <v>5.787579739381718E-2</v>
      </c>
      <c r="T299" s="1">
        <f>(Table2[[#This Row],[Close Price]]-Table2[[#This Row],[50D EMA]])/Table2[[#This Row],[50D EMA]]</f>
        <v>0.10763167858917208</v>
      </c>
      <c r="U299" s="1">
        <f>(Table2[[#This Row],[Close Price]]-Table2[[#This Row],[200D EMA]])/Table2[[#This Row],[200D EMA]]</f>
        <v>0.26488863477949381</v>
      </c>
      <c r="V299">
        <v>1.8985285813222501</v>
      </c>
      <c r="W299">
        <v>775</v>
      </c>
      <c r="X299">
        <v>797.3</v>
      </c>
      <c r="Y299">
        <v>773.55</v>
      </c>
      <c r="Z299">
        <v>819</v>
      </c>
      <c r="AA299">
        <v>623.85</v>
      </c>
      <c r="AB299">
        <v>820.8</v>
      </c>
      <c r="AC299" s="1">
        <f>(Table2[[#This Row],[Close Price]]/Table2[[#This Row],[Day Low]])-1</f>
        <v>1.4193548387098076E-3</v>
      </c>
      <c r="AD299" s="1">
        <f>(Table2[[#This Row],[Day High]]/Table2[[#This Row],[Close Price]])-1</f>
        <v>2.7316067517072495E-2</v>
      </c>
      <c r="AE299" s="1">
        <f>(Table2[[#This Row],[Close Price]]/Table2[[#This Row],[Current Week Low]])-1</f>
        <v>3.2964902074850144E-3</v>
      </c>
      <c r="AF299" s="1">
        <f>(Table2[[#This Row],[Current Week High]]/Table2[[#This Row],[Close Price]])-1</f>
        <v>5.5276381909547645E-2</v>
      </c>
      <c r="AG299" s="1">
        <f>(Table2[[#This Row],[Close Price]]/Table2[[#This Row],[Current Month Low]])-1</f>
        <v>0.24404905025246459</v>
      </c>
      <c r="AH299" s="1">
        <f>(Table2[[#This Row],[Current Month High]]/Table2[[#This Row],[Close Price]])-1</f>
        <v>5.7595670660997245E-2</v>
      </c>
      <c r="AI299">
        <v>5.75956706609972</v>
      </c>
      <c r="AJ299">
        <v>89.755501222493805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0.09</v>
      </c>
      <c r="AM299" t="s">
        <v>2950</v>
      </c>
      <c r="AN299">
        <v>12.36</v>
      </c>
      <c r="AO299" t="s">
        <v>2950</v>
      </c>
      <c r="AP299">
        <v>7.3029225868986997E-2</v>
      </c>
      <c r="AQ299">
        <f>(Table2[[#This Row],[Sharpe Ratio]]-AVERAGE(Table2[Sharpe Ratio]))/_xlfn.STDEV.P(Table2[Sharpe Ratio])</f>
        <v>0.15540853620817799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2.7794790315491276</v>
      </c>
    </row>
    <row r="300" spans="1:44" x14ac:dyDescent="0.3">
      <c r="A300" t="s">
        <v>511</v>
      </c>
      <c r="B300" t="s">
        <v>512</v>
      </c>
      <c r="C300" t="s">
        <v>2913</v>
      </c>
      <c r="D300" t="s">
        <v>513</v>
      </c>
      <c r="E300">
        <v>35934.612583200003</v>
      </c>
      <c r="F300">
        <v>329.55</v>
      </c>
      <c r="G300">
        <v>157.13099930508699</v>
      </c>
      <c r="H300">
        <f>(Table2[[#This Row],[1Y Return vs Nifty]]-AVERAGE(Table2[1Y Return vs Nifty]))/_xlfn.STDEV.P(Table2[1Y Return vs Nifty])</f>
        <v>1.3342985737177622</v>
      </c>
      <c r="I300">
        <v>-15.6489021750139</v>
      </c>
      <c r="J300">
        <f>(Table2[[#This Row],[1M Return vs Nifty]]-AVERAGE(Table2[1M Return vs Nifty]))/_xlfn.STDEV.P(Table2[1M Return vs Nifty])</f>
        <v>-1.8604427875984297</v>
      </c>
      <c r="K300">
        <v>30.176259537494001</v>
      </c>
      <c r="L300">
        <f>(Table2[[#This Row],[6M Return vs Nifty]]-AVERAGE(Table2[6M Return vs Nifty]))/_xlfn.STDEV.P(Table2[6M Return vs Nifty])</f>
        <v>0.54160090787461679</v>
      </c>
      <c r="M300">
        <v>-2.1187883587048999</v>
      </c>
      <c r="N300">
        <f>(Table2[[#This Row],[1W Return vs Nifty]]-AVERAGE(Table2[1W Return vs Nifty]))/_xlfn.STDEV.P(Table2[1W Return vs Nifty])</f>
        <v>-0.40339274591292434</v>
      </c>
      <c r="O300">
        <v>340.21</v>
      </c>
      <c r="P300">
        <v>342.04366837692203</v>
      </c>
      <c r="Q300">
        <v>270.818974686057</v>
      </c>
      <c r="R300">
        <v>43.5738909441218</v>
      </c>
      <c r="S300" s="1">
        <f>(Table2[[#This Row],[Close Price]]-Table2[[#This Row],[20D EMA]])/Table2[[#This Row],[20D EMA]]</f>
        <v>-3.1333588077951759E-2</v>
      </c>
      <c r="T300" s="1">
        <f>(Table2[[#This Row],[Close Price]]-Table2[[#This Row],[50D EMA]])/Table2[[#This Row],[50D EMA]]</f>
        <v>-3.6526530183141302E-2</v>
      </c>
      <c r="U300" s="1">
        <f>(Table2[[#This Row],[Close Price]]-Table2[[#This Row],[200D EMA]])/Table2[[#This Row],[200D EMA]]</f>
        <v>0.21686451395078984</v>
      </c>
      <c r="V300">
        <v>0.43938739189621601</v>
      </c>
      <c r="W300">
        <v>328</v>
      </c>
      <c r="X300">
        <v>343.8</v>
      </c>
      <c r="Y300">
        <v>322.64999999999998</v>
      </c>
      <c r="Z300">
        <v>343.8</v>
      </c>
      <c r="AA300">
        <v>277.89999999999998</v>
      </c>
      <c r="AB300">
        <v>377</v>
      </c>
      <c r="AC300" s="1">
        <f>(Table2[[#This Row],[Close Price]]/Table2[[#This Row],[Day Low]])-1</f>
        <v>4.725609756097704E-3</v>
      </c>
      <c r="AD300" s="1">
        <f>(Table2[[#This Row],[Day High]]/Table2[[#This Row],[Close Price]])-1</f>
        <v>4.3240782885753282E-2</v>
      </c>
      <c r="AE300" s="1">
        <f>(Table2[[#This Row],[Close Price]]/Table2[[#This Row],[Current Week Low]])-1</f>
        <v>2.1385402138540233E-2</v>
      </c>
      <c r="AF300" s="1">
        <f>(Table2[[#This Row],[Current Week High]]/Table2[[#This Row],[Close Price]])-1</f>
        <v>4.3240782885753282E-2</v>
      </c>
      <c r="AG300" s="1">
        <f>(Table2[[#This Row],[Close Price]]/Table2[[#This Row],[Current Month Low]])-1</f>
        <v>0.18585822238215188</v>
      </c>
      <c r="AH300" s="1">
        <f>(Table2[[#This Row],[Current Month High]]/Table2[[#This Row],[Close Price]])-1</f>
        <v>0.1439842209072979</v>
      </c>
      <c r="AI300">
        <v>26.1720527992717</v>
      </c>
      <c r="AJ300">
        <v>191.63716814159201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-7.0000000000000007E-2</v>
      </c>
      <c r="AM300" t="s">
        <v>2949</v>
      </c>
      <c r="AN300">
        <v>-2.2999999999999998</v>
      </c>
      <c r="AO300" t="s">
        <v>2949</v>
      </c>
      <c r="AP300">
        <v>7.1170988485774994E-2</v>
      </c>
      <c r="AQ300">
        <f>(Table2[[#This Row],[Sharpe Ratio]]-AVERAGE(Table2[Sharpe Ratio]))/_xlfn.STDEV.P(Table2[Sharpe Ratio])</f>
        <v>0.13489814493163935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01" spans="1:44" x14ac:dyDescent="0.3">
      <c r="A301" t="s">
        <v>1586</v>
      </c>
      <c r="B301" t="s">
        <v>1587</v>
      </c>
      <c r="C301" t="s">
        <v>2922</v>
      </c>
      <c r="D301" t="s">
        <v>268</v>
      </c>
      <c r="E301">
        <v>4959.6191408699997</v>
      </c>
      <c r="F301">
        <v>548.79999999999995</v>
      </c>
      <c r="G301">
        <v>-18.884443008647899</v>
      </c>
      <c r="H301">
        <f>(Table2[[#This Row],[1Y Return vs Nifty]]-AVERAGE(Table2[1Y Return vs Nifty]))/_xlfn.STDEV.P(Table2[1Y Return vs Nifty])</f>
        <v>-0.76244018153885185</v>
      </c>
      <c r="I301">
        <v>4.6625852275025697</v>
      </c>
      <c r="J301">
        <f>(Table2[[#This Row],[1M Return vs Nifty]]-AVERAGE(Table2[1M Return vs Nifty]))/_xlfn.STDEV.P(Table2[1M Return vs Nifty])</f>
        <v>0.12370439750756258</v>
      </c>
      <c r="K301">
        <v>-14.6938916082444</v>
      </c>
      <c r="L301">
        <f>(Table2[[#This Row],[6M Return vs Nifty]]-AVERAGE(Table2[6M Return vs Nifty]))/_xlfn.STDEV.P(Table2[6M Return vs Nifty])</f>
        <v>-0.83330860507061133</v>
      </c>
      <c r="M301">
        <v>4.5825802647539904</v>
      </c>
      <c r="N301">
        <f>(Table2[[#This Row],[1W Return vs Nifty]]-AVERAGE(Table2[1W Return vs Nifty]))/_xlfn.STDEV.P(Table2[1W Return vs Nifty])</f>
        <v>0.92446056128116516</v>
      </c>
      <c r="O301">
        <v>525.85</v>
      </c>
      <c r="P301">
        <v>514.63507905161305</v>
      </c>
      <c r="Q301">
        <v>525.49745462032899</v>
      </c>
      <c r="R301">
        <v>62.411910455766801</v>
      </c>
      <c r="S301" s="1">
        <f>(Table2[[#This Row],[Close Price]]-Table2[[#This Row],[20D EMA]])/Table2[[#This Row],[20D EMA]]</f>
        <v>4.3643624607777751E-2</v>
      </c>
      <c r="T301" s="1">
        <f>(Table2[[#This Row],[Close Price]]-Table2[[#This Row],[50D EMA]])/Table2[[#This Row],[50D EMA]]</f>
        <v>6.6386692899650726E-2</v>
      </c>
      <c r="U301" s="1">
        <f>(Table2[[#This Row],[Close Price]]-Table2[[#This Row],[200D EMA]])/Table2[[#This Row],[200D EMA]]</f>
        <v>4.4343783542219073E-2</v>
      </c>
      <c r="V301">
        <v>1.47733915502521</v>
      </c>
      <c r="W301">
        <v>546</v>
      </c>
      <c r="X301">
        <v>565</v>
      </c>
      <c r="Y301">
        <v>546</v>
      </c>
      <c r="Z301">
        <v>565</v>
      </c>
      <c r="AA301">
        <v>475</v>
      </c>
      <c r="AB301">
        <v>567.15</v>
      </c>
      <c r="AC301" s="1">
        <f>(Table2[[#This Row],[Close Price]]/Table2[[#This Row],[Day Low]])-1</f>
        <v>5.12820512820511E-3</v>
      </c>
      <c r="AD301" s="1">
        <f>(Table2[[#This Row],[Day High]]/Table2[[#This Row],[Close Price]])-1</f>
        <v>2.9518950437317892E-2</v>
      </c>
      <c r="AE301" s="1">
        <f>(Table2[[#This Row],[Close Price]]/Table2[[#This Row],[Current Week Low]])-1</f>
        <v>5.12820512820511E-3</v>
      </c>
      <c r="AF301" s="1">
        <f>(Table2[[#This Row],[Current Week High]]/Table2[[#This Row],[Close Price]])-1</f>
        <v>2.9518950437317892E-2</v>
      </c>
      <c r="AG301" s="1">
        <f>(Table2[[#This Row],[Close Price]]/Table2[[#This Row],[Current Month Low]])-1</f>
        <v>0.15536842105263138</v>
      </c>
      <c r="AH301" s="1">
        <f>(Table2[[#This Row],[Current Month High]]/Table2[[#This Row],[Close Price]])-1</f>
        <v>3.3436588921282873E-2</v>
      </c>
      <c r="AI301">
        <v>20.244169096209902</v>
      </c>
      <c r="AJ301">
        <v>26.1754224623519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0.06</v>
      </c>
      <c r="AM301" t="s">
        <v>2950</v>
      </c>
      <c r="AN301">
        <v>14.33</v>
      </c>
      <c r="AO301" t="s">
        <v>2950</v>
      </c>
      <c r="AP301">
        <v>7.0940826085664002E-2</v>
      </c>
      <c r="AQ301">
        <f>(Table2[[#This Row],[Sharpe Ratio]]-AVERAGE(Table2[Sharpe Ratio]))/_xlfn.STDEV.P(Table2[Sharpe Ratio])</f>
        <v>0.13235771553006107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02" spans="1:44" x14ac:dyDescent="0.3">
      <c r="A302" t="s">
        <v>1790</v>
      </c>
      <c r="B302" t="s">
        <v>1791</v>
      </c>
      <c r="C302" t="s">
        <v>2913</v>
      </c>
      <c r="D302" t="s">
        <v>78</v>
      </c>
      <c r="E302">
        <v>3554.49</v>
      </c>
      <c r="F302">
        <v>7416.35</v>
      </c>
      <c r="G302">
        <v>91.588291992707695</v>
      </c>
      <c r="H302">
        <f>(Table2[[#This Row],[1Y Return vs Nifty]]-AVERAGE(Table2[1Y Return vs Nifty]))/_xlfn.STDEV.P(Table2[1Y Return vs Nifty])</f>
        <v>0.55353790442742312</v>
      </c>
      <c r="I302">
        <v>23.990592345412999</v>
      </c>
      <c r="J302">
        <f>(Table2[[#This Row],[1M Return vs Nifty]]-AVERAGE(Table2[1M Return vs Nifty]))/_xlfn.STDEV.P(Table2[1M Return vs Nifty])</f>
        <v>2.0117793649744589</v>
      </c>
      <c r="K302">
        <v>-9.1844717320914597</v>
      </c>
      <c r="L302">
        <f>(Table2[[#This Row],[6M Return vs Nifty]]-AVERAGE(Table2[6M Return vs Nifty]))/_xlfn.STDEV.P(Table2[6M Return vs Nifty])</f>
        <v>-0.66448916486126763</v>
      </c>
      <c r="M302">
        <v>13.0554512091972</v>
      </c>
      <c r="N302">
        <f>(Table2[[#This Row],[1W Return vs Nifty]]-AVERAGE(Table2[1W Return vs Nifty]))/_xlfn.STDEV.P(Table2[1W Return vs Nifty])</f>
        <v>2.6033310035999455</v>
      </c>
      <c r="O302">
        <v>6862.15</v>
      </c>
      <c r="P302">
        <v>6573.4192555357304</v>
      </c>
      <c r="Q302">
        <v>6107.5277375035303</v>
      </c>
      <c r="R302">
        <v>31.366631575911999</v>
      </c>
      <c r="S302" s="1">
        <f>(Table2[[#This Row],[Close Price]]-Table2[[#This Row],[20D EMA]])/Table2[[#This Row],[20D EMA]]</f>
        <v>8.0761860349890455E-2</v>
      </c>
      <c r="T302" s="1">
        <f>(Table2[[#This Row],[Close Price]]-Table2[[#This Row],[50D EMA]])/Table2[[#This Row],[50D EMA]]</f>
        <v>0.12823322409481266</v>
      </c>
      <c r="U302" s="1">
        <f>(Table2[[#This Row],[Close Price]]-Table2[[#This Row],[200D EMA]])/Table2[[#This Row],[200D EMA]]</f>
        <v>0.21429657281121986</v>
      </c>
      <c r="V302">
        <v>2.2570023505856001</v>
      </c>
      <c r="W302">
        <v>7395</v>
      </c>
      <c r="X302">
        <v>7658.95</v>
      </c>
      <c r="Y302">
        <v>7395</v>
      </c>
      <c r="Z302">
        <v>7740.6</v>
      </c>
      <c r="AA302">
        <v>4734.05</v>
      </c>
      <c r="AB302">
        <v>8500</v>
      </c>
      <c r="AC302" s="1">
        <f>(Table2[[#This Row],[Close Price]]/Table2[[#This Row],[Day Low]])-1</f>
        <v>2.8870858688303525E-3</v>
      </c>
      <c r="AD302" s="1">
        <f>(Table2[[#This Row],[Day High]]/Table2[[#This Row],[Close Price]])-1</f>
        <v>3.2711509030722619E-2</v>
      </c>
      <c r="AE302" s="1">
        <f>(Table2[[#This Row],[Close Price]]/Table2[[#This Row],[Current Week Low]])-1</f>
        <v>2.8870858688303525E-3</v>
      </c>
      <c r="AF302" s="1">
        <f>(Table2[[#This Row],[Current Week High]]/Table2[[#This Row],[Close Price]])-1</f>
        <v>4.3720967861549109E-2</v>
      </c>
      <c r="AG302" s="1">
        <f>(Table2[[#This Row],[Close Price]]/Table2[[#This Row],[Current Month Low]])-1</f>
        <v>0.56659731097052202</v>
      </c>
      <c r="AH302" s="1">
        <f>(Table2[[#This Row],[Current Month High]]/Table2[[#This Row],[Close Price]])-1</f>
        <v>0.14611635103521259</v>
      </c>
      <c r="AI302">
        <v>14.6116351035212</v>
      </c>
      <c r="AJ302">
        <v>129.182632880098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0.03</v>
      </c>
      <c r="AM302" t="s">
        <v>2950</v>
      </c>
      <c r="AN302">
        <v>18.34</v>
      </c>
      <c r="AO302" t="s">
        <v>2950</v>
      </c>
      <c r="AP302">
        <v>7.0940640137762995E-2</v>
      </c>
      <c r="AQ302">
        <f>(Table2[[#This Row],[Sharpe Ratio]]-AVERAGE(Table2[Sharpe Ratio]))/_xlfn.STDEV.P(Table2[Sharpe Ratio])</f>
        <v>0.13235566312048133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4.6365147712610408</v>
      </c>
    </row>
    <row r="303" spans="1:44" x14ac:dyDescent="0.3">
      <c r="A303" t="s">
        <v>1768</v>
      </c>
      <c r="B303" t="s">
        <v>1769</v>
      </c>
      <c r="C303" t="s">
        <v>2907</v>
      </c>
      <c r="D303" t="s">
        <v>354</v>
      </c>
      <c r="E303">
        <v>3654.5587260000002</v>
      </c>
      <c r="F303">
        <v>1443.9</v>
      </c>
      <c r="G303">
        <v>15.176829920058401</v>
      </c>
      <c r="H303">
        <f>(Table2[[#This Row],[1Y Return vs Nifty]]-AVERAGE(Table2[1Y Return vs Nifty]))/_xlfn.STDEV.P(Table2[1Y Return vs Nifty])</f>
        <v>-0.3566940148150553</v>
      </c>
      <c r="I303">
        <v>2.7339129630542498</v>
      </c>
      <c r="J303">
        <f>(Table2[[#This Row],[1M Return vs Nifty]]-AVERAGE(Table2[1M Return vs Nifty]))/_xlfn.STDEV.P(Table2[1M Return vs Nifty])</f>
        <v>-6.4699807889183517E-2</v>
      </c>
      <c r="K303">
        <v>-11.537470816172601</v>
      </c>
      <c r="L303">
        <f>(Table2[[#This Row],[6M Return vs Nifty]]-AVERAGE(Table2[6M Return vs Nifty]))/_xlfn.STDEV.P(Table2[6M Return vs Nifty])</f>
        <v>-0.73658967582560009</v>
      </c>
      <c r="M303">
        <v>8.8369133767046595</v>
      </c>
      <c r="N303">
        <f>(Table2[[#This Row],[1W Return vs Nifty]]-AVERAGE(Table2[1W Return vs Nifty]))/_xlfn.STDEV.P(Table2[1W Return vs Nifty])</f>
        <v>1.7674421386314405</v>
      </c>
      <c r="O303">
        <v>1306.57</v>
      </c>
      <c r="P303">
        <v>1307.64588853686</v>
      </c>
      <c r="Q303">
        <v>1274.2733687975399</v>
      </c>
      <c r="R303">
        <v>51.280848899805598</v>
      </c>
      <c r="S303" s="1">
        <f>(Table2[[#This Row],[Close Price]]-Table2[[#This Row],[20D EMA]])/Table2[[#This Row],[20D EMA]]</f>
        <v>0.1051072655885258</v>
      </c>
      <c r="T303" s="1">
        <f>(Table2[[#This Row],[Close Price]]-Table2[[#This Row],[50D EMA]])/Table2[[#This Row],[50D EMA]]</f>
        <v>0.10419801924785344</v>
      </c>
      <c r="U303" s="1">
        <f>(Table2[[#This Row],[Close Price]]-Table2[[#This Row],[200D EMA]])/Table2[[#This Row],[200D EMA]]</f>
        <v>0.13311635898231736</v>
      </c>
      <c r="V303">
        <v>1.1166642536557101</v>
      </c>
      <c r="W303">
        <v>1431.55</v>
      </c>
      <c r="X303">
        <v>1523.4</v>
      </c>
      <c r="Y303">
        <v>1345.9</v>
      </c>
      <c r="Z303">
        <v>1523.4</v>
      </c>
      <c r="AA303">
        <v>1104.0999999999999</v>
      </c>
      <c r="AB303">
        <v>1523.4</v>
      </c>
      <c r="AC303" s="1">
        <f>(Table2[[#This Row],[Close Price]]/Table2[[#This Row],[Day Low]])-1</f>
        <v>8.627012678565249E-3</v>
      </c>
      <c r="AD303" s="1">
        <f>(Table2[[#This Row],[Day High]]/Table2[[#This Row],[Close Price]])-1</f>
        <v>5.5059214627051656E-2</v>
      </c>
      <c r="AE303" s="1">
        <f>(Table2[[#This Row],[Close Price]]/Table2[[#This Row],[Current Week Low]])-1</f>
        <v>7.2813730589196712E-2</v>
      </c>
      <c r="AF303" s="1">
        <f>(Table2[[#This Row],[Current Week High]]/Table2[[#This Row],[Close Price]])-1</f>
        <v>5.5059214627051656E-2</v>
      </c>
      <c r="AG303" s="1">
        <f>(Table2[[#This Row],[Close Price]]/Table2[[#This Row],[Current Month Low]])-1</f>
        <v>0.30776197808169559</v>
      </c>
      <c r="AH303" s="1">
        <f>(Table2[[#This Row],[Current Month High]]/Table2[[#This Row],[Close Price]])-1</f>
        <v>5.5059214627051656E-2</v>
      </c>
      <c r="AI303">
        <v>26.251817992935699</v>
      </c>
      <c r="AJ303">
        <v>52.793650793650698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0.06</v>
      </c>
      <c r="AM303" t="s">
        <v>2950</v>
      </c>
      <c r="AN303">
        <v>22.96</v>
      </c>
      <c r="AO303" t="s">
        <v>2950</v>
      </c>
      <c r="AP303">
        <v>7.0548587108735003E-2</v>
      </c>
      <c r="AQ303">
        <f>(Table2[[#This Row],[Sharpe Ratio]]-AVERAGE(Table2[Sharpe Ratio]))/_xlfn.STDEV.P(Table2[Sharpe Ratio])</f>
        <v>0.12802835752477915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04" spans="1:44" x14ac:dyDescent="0.3">
      <c r="A304" t="s">
        <v>352</v>
      </c>
      <c r="B304" t="s">
        <v>353</v>
      </c>
      <c r="C304" t="s">
        <v>2907</v>
      </c>
      <c r="D304" t="s">
        <v>354</v>
      </c>
      <c r="E304">
        <v>65398.805590080003</v>
      </c>
      <c r="F304">
        <v>9727.0499999999993</v>
      </c>
      <c r="G304">
        <v>127.05948315551601</v>
      </c>
      <c r="H304">
        <f>(Table2[[#This Row],[1Y Return vs Nifty]]-AVERAGE(Table2[1Y Return vs Nifty]))/_xlfn.STDEV.P(Table2[1Y Return vs Nifty])</f>
        <v>0.97607936004363038</v>
      </c>
      <c r="I304">
        <v>25.7287843200215</v>
      </c>
      <c r="J304">
        <f>(Table2[[#This Row],[1M Return vs Nifty]]-AVERAGE(Table2[1M Return vs Nifty]))/_xlfn.STDEV.P(Table2[1M Return vs Nifty])</f>
        <v>2.1815763200298526</v>
      </c>
      <c r="K304">
        <v>122.78649583985001</v>
      </c>
      <c r="L304">
        <f>(Table2[[#This Row],[6M Return vs Nifty]]-AVERAGE(Table2[6M Return vs Nifty]))/_xlfn.STDEV.P(Table2[6M Return vs Nifty])</f>
        <v>3.3793603456497263</v>
      </c>
      <c r="M304">
        <v>1.4154712081877101</v>
      </c>
      <c r="N304">
        <f>(Table2[[#This Row],[1W Return vs Nifty]]-AVERAGE(Table2[1W Return vs Nifty]))/_xlfn.STDEV.P(Table2[1W Return vs Nifty])</f>
        <v>0.29690871757505738</v>
      </c>
      <c r="O304">
        <v>8920.1</v>
      </c>
      <c r="P304">
        <v>8322.6002090229504</v>
      </c>
      <c r="Q304">
        <v>6634.9610420286999</v>
      </c>
      <c r="R304">
        <v>34.572951728057497</v>
      </c>
      <c r="S304" s="1">
        <f>(Table2[[#This Row],[Close Price]]-Table2[[#This Row],[20D EMA]])/Table2[[#This Row],[20D EMA]]</f>
        <v>9.0464232463761493E-2</v>
      </c>
      <c r="T304" s="1">
        <f>(Table2[[#This Row],[Close Price]]-Table2[[#This Row],[50D EMA]])/Table2[[#This Row],[50D EMA]]</f>
        <v>0.16875132238773335</v>
      </c>
      <c r="U304" s="1">
        <f>(Table2[[#This Row],[Close Price]]-Table2[[#This Row],[200D EMA]])/Table2[[#This Row],[200D EMA]]</f>
        <v>0.46602970814518374</v>
      </c>
      <c r="V304">
        <v>1.99743772549691</v>
      </c>
      <c r="W304">
        <v>9692.85</v>
      </c>
      <c r="X304">
        <v>9819.4500000000007</v>
      </c>
      <c r="Y304">
        <v>9605</v>
      </c>
      <c r="Z304">
        <v>9819.4500000000007</v>
      </c>
      <c r="AA304">
        <v>7022.55</v>
      </c>
      <c r="AB304">
        <v>9975</v>
      </c>
      <c r="AC304" s="1">
        <f>(Table2[[#This Row],[Close Price]]/Table2[[#This Row],[Day Low]])-1</f>
        <v>3.528374007644608E-3</v>
      </c>
      <c r="AD304" s="1">
        <f>(Table2[[#This Row],[Day High]]/Table2[[#This Row],[Close Price]])-1</f>
        <v>9.4992829275064583E-3</v>
      </c>
      <c r="AE304" s="1">
        <f>(Table2[[#This Row],[Close Price]]/Table2[[#This Row],[Current Week Low]])-1</f>
        <v>1.2706923477355359E-2</v>
      </c>
      <c r="AF304" s="1">
        <f>(Table2[[#This Row],[Current Week High]]/Table2[[#This Row],[Close Price]])-1</f>
        <v>9.4992829275064583E-3</v>
      </c>
      <c r="AG304" s="1">
        <f>(Table2[[#This Row],[Close Price]]/Table2[[#This Row],[Current Month Low]])-1</f>
        <v>0.38511651750432518</v>
      </c>
      <c r="AH304" s="1">
        <f>(Table2[[#This Row],[Current Month High]]/Table2[[#This Row],[Close Price]])-1</f>
        <v>2.5490770583064926E-2</v>
      </c>
      <c r="AI304">
        <v>2.5490770583064899</v>
      </c>
      <c r="AJ304">
        <v>160.27292795504701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0.09</v>
      </c>
      <c r="AM304" t="s">
        <v>2950</v>
      </c>
      <c r="AN304">
        <v>19.03</v>
      </c>
      <c r="AO304" t="s">
        <v>2950</v>
      </c>
      <c r="AP304">
        <v>7.0528913769281998E-2</v>
      </c>
      <c r="AQ304">
        <f>(Table2[[#This Row],[Sharpe Ratio]]-AVERAGE(Table2[Sharpe Ratio]))/_xlfn.STDEV.P(Table2[Sharpe Ratio])</f>
        <v>0.12781121202251838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6.9617359553207852</v>
      </c>
    </row>
    <row r="305" spans="1:44" x14ac:dyDescent="0.3">
      <c r="A305" t="s">
        <v>677</v>
      </c>
      <c r="B305" t="s">
        <v>678</v>
      </c>
      <c r="C305" t="s">
        <v>2908</v>
      </c>
      <c r="D305" t="s">
        <v>49</v>
      </c>
      <c r="E305">
        <v>22229.98493065</v>
      </c>
      <c r="F305">
        <v>1359.1</v>
      </c>
      <c r="G305">
        <v>-24.675063053255499</v>
      </c>
      <c r="H305">
        <f>(Table2[[#This Row],[1Y Return vs Nifty]]-AVERAGE(Table2[1Y Return vs Nifty]))/_xlfn.STDEV.P(Table2[1Y Return vs Nifty])</f>
        <v>-0.83141945577124166</v>
      </c>
      <c r="I305">
        <v>-2.6277660868859698</v>
      </c>
      <c r="J305">
        <f>(Table2[[#This Row],[1M Return vs Nifty]]-AVERAGE(Table2[1M Return vs Nifty]))/_xlfn.STDEV.P(Table2[1M Return vs Nifty])</f>
        <v>-0.58846058343251617</v>
      </c>
      <c r="K305">
        <v>-26.863827004671101</v>
      </c>
      <c r="L305">
        <f>(Table2[[#This Row],[6M Return vs Nifty]]-AVERAGE(Table2[6M Return vs Nifty]))/_xlfn.STDEV.P(Table2[6M Return vs Nifty])</f>
        <v>-1.2062193156703711</v>
      </c>
      <c r="M305">
        <v>-6.5960166285487896</v>
      </c>
      <c r="N305">
        <f>(Table2[[#This Row],[1W Return vs Nifty]]-AVERAGE(Table2[1W Return vs Nifty]))/_xlfn.STDEV.P(Table2[1W Return vs Nifty])</f>
        <v>-1.2905402376004558</v>
      </c>
      <c r="O305">
        <v>1435.99</v>
      </c>
      <c r="P305">
        <v>1435.98603607577</v>
      </c>
      <c r="Q305">
        <v>1440.5045585933201</v>
      </c>
      <c r="R305">
        <v>35.808260859504699</v>
      </c>
      <c r="S305" s="1">
        <f>(Table2[[#This Row],[Close Price]]-Table2[[#This Row],[20D EMA]])/Table2[[#This Row],[20D EMA]]</f>
        <v>-5.3544941120759963E-2</v>
      </c>
      <c r="T305" s="1">
        <f>(Table2[[#This Row],[Close Price]]-Table2[[#This Row],[50D EMA]])/Table2[[#This Row],[50D EMA]]</f>
        <v>-5.3542328507512872E-2</v>
      </c>
      <c r="U305" s="1">
        <f>(Table2[[#This Row],[Close Price]]-Table2[[#This Row],[200D EMA]])/Table2[[#This Row],[200D EMA]]</f>
        <v>-5.6511142646305315E-2</v>
      </c>
      <c r="V305">
        <v>0.75524377435450696</v>
      </c>
      <c r="W305">
        <v>1346.2</v>
      </c>
      <c r="X305">
        <v>1421</v>
      </c>
      <c r="Y305">
        <v>1346.2</v>
      </c>
      <c r="Z305">
        <v>1479.5</v>
      </c>
      <c r="AA305">
        <v>1190.0999999999999</v>
      </c>
      <c r="AB305">
        <v>1551.95</v>
      </c>
      <c r="AC305" s="1">
        <f>(Table2[[#This Row],[Close Price]]/Table2[[#This Row],[Day Low]])-1</f>
        <v>9.5825285990194242E-3</v>
      </c>
      <c r="AD305" s="1">
        <f>(Table2[[#This Row],[Day High]]/Table2[[#This Row],[Close Price]])-1</f>
        <v>4.5544845853873861E-2</v>
      </c>
      <c r="AE305" s="1">
        <f>(Table2[[#This Row],[Close Price]]/Table2[[#This Row],[Current Week Low]])-1</f>
        <v>9.5825285990194242E-3</v>
      </c>
      <c r="AF305" s="1">
        <f>(Table2[[#This Row],[Current Week High]]/Table2[[#This Row],[Close Price]])-1</f>
        <v>8.8588036200426767E-2</v>
      </c>
      <c r="AG305" s="1">
        <f>(Table2[[#This Row],[Close Price]]/Table2[[#This Row],[Current Month Low]])-1</f>
        <v>0.14200487354003877</v>
      </c>
      <c r="AH305" s="1">
        <f>(Table2[[#This Row],[Current Month High]]/Table2[[#This Row],[Close Price]])-1</f>
        <v>0.1418953719373115</v>
      </c>
      <c r="AI305">
        <v>32.146273269075103</v>
      </c>
      <c r="AJ305">
        <v>14.200487354003799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-0.14000000000000001</v>
      </c>
      <c r="AM305" t="s">
        <v>2949</v>
      </c>
      <c r="AN305">
        <v>-9.41</v>
      </c>
      <c r="AO305" t="s">
        <v>2949</v>
      </c>
      <c r="AP305">
        <v>7.0072724643670994E-2</v>
      </c>
      <c r="AQ305">
        <f>(Table2[[#This Row],[Sharpe Ratio]]-AVERAGE(Table2[Sharpe Ratio]))/_xlfn.STDEV.P(Table2[Sharpe Ratio])</f>
        <v>0.12277600094189174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06" spans="1:44" x14ac:dyDescent="0.3">
      <c r="A306" t="s">
        <v>1829</v>
      </c>
      <c r="B306" t="s">
        <v>1830</v>
      </c>
      <c r="C306" t="s">
        <v>2910</v>
      </c>
      <c r="D306" t="s">
        <v>124</v>
      </c>
      <c r="E306">
        <v>3339.26406</v>
      </c>
      <c r="F306">
        <v>583.9</v>
      </c>
      <c r="G306">
        <v>147.30276199123301</v>
      </c>
      <c r="H306">
        <f>(Table2[[#This Row],[1Y Return vs Nifty]]-AVERAGE(Table2[1Y Return vs Nifty]))/_xlfn.STDEV.P(Table2[1Y Return vs Nifty])</f>
        <v>1.2172222206379804</v>
      </c>
      <c r="I306">
        <v>47.7032301358566</v>
      </c>
      <c r="J306">
        <f>(Table2[[#This Row],[1M Return vs Nifty]]-AVERAGE(Table2[1M Return vs Nifty]))/_xlfn.STDEV.P(Table2[1M Return vs Nifty])</f>
        <v>4.3281711973873582</v>
      </c>
      <c r="K306">
        <v>81.342294209920297</v>
      </c>
      <c r="L306">
        <f>(Table2[[#This Row],[6M Return vs Nifty]]-AVERAGE(Table2[6M Return vs Nifty]))/_xlfn.STDEV.P(Table2[6M Return vs Nifty])</f>
        <v>2.109428651140103</v>
      </c>
      <c r="M306">
        <v>-5.2749417145250197</v>
      </c>
      <c r="N306">
        <f>(Table2[[#This Row],[1W Return vs Nifty]]-AVERAGE(Table2[1W Return vs Nifty]))/_xlfn.STDEV.P(Table2[1W Return vs Nifty])</f>
        <v>-1.028773754930504</v>
      </c>
      <c r="O306">
        <v>538.08000000000004</v>
      </c>
      <c r="P306">
        <v>457.086659221226</v>
      </c>
      <c r="Q306">
        <v>337.31961472718598</v>
      </c>
      <c r="R306">
        <v>60.301524540595501</v>
      </c>
      <c r="S306" s="1">
        <f>(Table2[[#This Row],[Close Price]]-Table2[[#This Row],[20D EMA]])/Table2[[#This Row],[20D EMA]]</f>
        <v>8.5154623847754851E-2</v>
      </c>
      <c r="T306" s="1">
        <f>(Table2[[#This Row],[Close Price]]-Table2[[#This Row],[50D EMA]])/Table2[[#This Row],[50D EMA]]</f>
        <v>0.27743828926189995</v>
      </c>
      <c r="U306" s="1">
        <f>(Table2[[#This Row],[Close Price]]-Table2[[#This Row],[200D EMA]])/Table2[[#This Row],[200D EMA]]</f>
        <v>0.73099924969450958</v>
      </c>
      <c r="V306">
        <v>1.50366032297983</v>
      </c>
      <c r="W306">
        <v>556.15</v>
      </c>
      <c r="X306">
        <v>583.9</v>
      </c>
      <c r="Y306">
        <v>552.25</v>
      </c>
      <c r="Z306">
        <v>583.9</v>
      </c>
      <c r="AA306">
        <v>405</v>
      </c>
      <c r="AB306">
        <v>727.35</v>
      </c>
      <c r="AC306" s="1">
        <f>(Table2[[#This Row],[Close Price]]/Table2[[#This Row],[Day Low]])-1</f>
        <v>4.9896610626629423E-2</v>
      </c>
      <c r="AD306" s="1">
        <f>(Table2[[#This Row],[Day High]]/Table2[[#This Row],[Close Price]])-1</f>
        <v>0</v>
      </c>
      <c r="AE306" s="1">
        <f>(Table2[[#This Row],[Close Price]]/Table2[[#This Row],[Current Week Low]])-1</f>
        <v>5.731100045269355E-2</v>
      </c>
      <c r="AF306" s="1">
        <f>(Table2[[#This Row],[Current Week High]]/Table2[[#This Row],[Close Price]])-1</f>
        <v>0</v>
      </c>
      <c r="AG306" s="1">
        <f>(Table2[[#This Row],[Close Price]]/Table2[[#This Row],[Current Month Low]])-1</f>
        <v>0.44172839506172834</v>
      </c>
      <c r="AH306" s="1">
        <f>(Table2[[#This Row],[Current Month High]]/Table2[[#This Row],[Close Price]])-1</f>
        <v>0.245675629388594</v>
      </c>
      <c r="AI306">
        <v>24.5675629388594</v>
      </c>
      <c r="AJ306">
        <v>180.451488952929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0.65</v>
      </c>
      <c r="AM306" t="s">
        <v>2950</v>
      </c>
      <c r="AN306">
        <v>-2.87</v>
      </c>
      <c r="AO306" t="s">
        <v>2949</v>
      </c>
      <c r="AP306">
        <v>6.9469718887107998E-2</v>
      </c>
      <c r="AQ306">
        <f>(Table2[[#This Row],[Sharpe Ratio]]-AVERAGE(Table2[Sharpe Ratio]))/_xlfn.STDEV.P(Table2[Sharpe Ratio])</f>
        <v>0.11612029369972329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6.7421686079346612</v>
      </c>
    </row>
    <row r="307" spans="1:44" x14ac:dyDescent="0.3">
      <c r="A307" t="s">
        <v>183</v>
      </c>
      <c r="B307" t="s">
        <v>184</v>
      </c>
      <c r="C307" t="s">
        <v>2906</v>
      </c>
      <c r="D307" t="s">
        <v>185</v>
      </c>
      <c r="E307">
        <v>134427.503301135</v>
      </c>
      <c r="F307">
        <v>213.15</v>
      </c>
      <c r="G307">
        <v>76.301068827025205</v>
      </c>
      <c r="H307">
        <f>(Table2[[#This Row],[1Y Return vs Nifty]]-AVERAGE(Table2[1Y Return vs Nifty]))/_xlfn.STDEV.P(Table2[1Y Return vs Nifty])</f>
        <v>0.37143278427205373</v>
      </c>
      <c r="I307">
        <v>-0.47512963523146201</v>
      </c>
      <c r="J307">
        <f>(Table2[[#This Row],[1M Return vs Nifty]]-AVERAGE(Table2[1M Return vs Nifty]))/_xlfn.STDEV.P(Table2[1M Return vs Nifty])</f>
        <v>-0.378178220971081</v>
      </c>
      <c r="K307">
        <v>27.299176813144399</v>
      </c>
      <c r="L307">
        <f>(Table2[[#This Row],[6M Return vs Nifty]]-AVERAGE(Table2[6M Return vs Nifty]))/_xlfn.STDEV.P(Table2[6M Return vs Nifty])</f>
        <v>0.45344144537603015</v>
      </c>
      <c r="M307">
        <v>-5.7605744971507704</v>
      </c>
      <c r="N307">
        <f>(Table2[[#This Row],[1W Return vs Nifty]]-AVERAGE(Table2[1W Return vs Nifty]))/_xlfn.STDEV.P(Table2[1W Return vs Nifty])</f>
        <v>-1.125000232344999</v>
      </c>
      <c r="O307">
        <v>211.84</v>
      </c>
      <c r="P307">
        <v>204.40967458745999</v>
      </c>
      <c r="Q307">
        <v>171.61856947517501</v>
      </c>
      <c r="R307">
        <v>56.340519948632299</v>
      </c>
      <c r="S307" s="1">
        <f>(Table2[[#This Row],[Close Price]]-Table2[[#This Row],[20D EMA]])/Table2[[#This Row],[20D EMA]]</f>
        <v>6.1839123867069596E-3</v>
      </c>
      <c r="T307" s="1">
        <f>(Table2[[#This Row],[Close Price]]-Table2[[#This Row],[50D EMA]])/Table2[[#This Row],[50D EMA]]</f>
        <v>4.2758863689694525E-2</v>
      </c>
      <c r="U307" s="1">
        <f>(Table2[[#This Row],[Close Price]]-Table2[[#This Row],[200D EMA]])/Table2[[#This Row],[200D EMA]]</f>
        <v>0.24199846585268622</v>
      </c>
      <c r="V307">
        <v>0.95509950794878196</v>
      </c>
      <c r="W307">
        <v>211.61</v>
      </c>
      <c r="X307">
        <v>215.5</v>
      </c>
      <c r="Y307">
        <v>208.55</v>
      </c>
      <c r="Z307">
        <v>215.5</v>
      </c>
      <c r="AA307">
        <v>173.5</v>
      </c>
      <c r="AB307">
        <v>233.2</v>
      </c>
      <c r="AC307" s="1">
        <f>(Table2[[#This Row],[Close Price]]/Table2[[#This Row],[Day Low]])-1</f>
        <v>7.2775388686734388E-3</v>
      </c>
      <c r="AD307" s="1">
        <f>(Table2[[#This Row],[Day High]]/Table2[[#This Row],[Close Price]])-1</f>
        <v>1.10250996950505E-2</v>
      </c>
      <c r="AE307" s="1">
        <f>(Table2[[#This Row],[Close Price]]/Table2[[#This Row],[Current Week Low]])-1</f>
        <v>2.2057060656916816E-2</v>
      </c>
      <c r="AF307" s="1">
        <f>(Table2[[#This Row],[Current Week High]]/Table2[[#This Row],[Close Price]])-1</f>
        <v>1.10250996950505E-2</v>
      </c>
      <c r="AG307" s="1">
        <f>(Table2[[#This Row],[Close Price]]/Table2[[#This Row],[Current Month Low]])-1</f>
        <v>0.22853025936599436</v>
      </c>
      <c r="AH307" s="1">
        <f>(Table2[[#This Row],[Current Month High]]/Table2[[#This Row],[Close Price]])-1</f>
        <v>9.4065212291813305E-2</v>
      </c>
      <c r="AI307">
        <v>9.4065212291813296</v>
      </c>
      <c r="AJ307">
        <v>105.64399421128699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0.11</v>
      </c>
      <c r="AM307" t="s">
        <v>2950</v>
      </c>
      <c r="AN307">
        <v>2.5299999999999998</v>
      </c>
      <c r="AO307" t="s">
        <v>2950</v>
      </c>
      <c r="AP307">
        <v>6.9135666688320996E-2</v>
      </c>
      <c r="AQ307">
        <f>(Table2[[#This Row],[Sharpe Ratio]]-AVERAGE(Table2[Sharpe Ratio]))/_xlfn.STDEV.P(Table2[Sharpe Ratio])</f>
        <v>0.11243317526921015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-0.56587104839878599</v>
      </c>
    </row>
    <row r="308" spans="1:44" x14ac:dyDescent="0.3">
      <c r="A308" t="s">
        <v>2146</v>
      </c>
      <c r="B308" t="s">
        <v>2147</v>
      </c>
      <c r="C308" t="s">
        <v>2909</v>
      </c>
      <c r="D308" t="s">
        <v>846</v>
      </c>
      <c r="E308">
        <v>2294.533429475</v>
      </c>
      <c r="F308">
        <v>327.14999999999998</v>
      </c>
      <c r="G308">
        <v>21.012351435645702</v>
      </c>
      <c r="H308">
        <f>(Table2[[#This Row],[1Y Return vs Nifty]]-AVERAGE(Table2[1Y Return vs Nifty]))/_xlfn.STDEV.P(Table2[1Y Return vs Nifty])</f>
        <v>-0.2871798633404552</v>
      </c>
      <c r="I308">
        <v>17.037442047179699</v>
      </c>
      <c r="J308">
        <f>(Table2[[#This Row],[1M Return vs Nifty]]-AVERAGE(Table2[1M Return vs Nifty]))/_xlfn.STDEV.P(Table2[1M Return vs Nifty])</f>
        <v>1.332554189660649</v>
      </c>
      <c r="K308">
        <v>-7.9568319581567799</v>
      </c>
      <c r="L308">
        <f>(Table2[[#This Row],[6M Return vs Nifty]]-AVERAGE(Table2[6M Return vs Nifty]))/_xlfn.STDEV.P(Table2[6M Return vs Nifty])</f>
        <v>-0.62687187228361541</v>
      </c>
      <c r="M308">
        <v>15.7315105615103</v>
      </c>
      <c r="N308">
        <f>(Table2[[#This Row],[1W Return vs Nifty]]-AVERAGE(Table2[1W Return vs Nifty]))/_xlfn.STDEV.P(Table2[1W Return vs Nifty])</f>
        <v>3.1335830253701702</v>
      </c>
      <c r="O308">
        <v>285.02999999999997</v>
      </c>
      <c r="P308">
        <v>277.755401569615</v>
      </c>
      <c r="Q308">
        <v>282.02176981457501</v>
      </c>
      <c r="R308">
        <v>41.589903148639699</v>
      </c>
      <c r="S308" s="1">
        <f>(Table2[[#This Row],[Close Price]]-Table2[[#This Row],[20D EMA]])/Table2[[#This Row],[20D EMA]]</f>
        <v>0.14777391853489111</v>
      </c>
      <c r="T308" s="1">
        <f>(Table2[[#This Row],[Close Price]]-Table2[[#This Row],[50D EMA]])/Table2[[#This Row],[50D EMA]]</f>
        <v>0.17783487972242007</v>
      </c>
      <c r="U308" s="1">
        <f>(Table2[[#This Row],[Close Price]]-Table2[[#This Row],[200D EMA]])/Table2[[#This Row],[200D EMA]]</f>
        <v>0.16001683208745229</v>
      </c>
      <c r="V308">
        <v>2.1146743970814001</v>
      </c>
      <c r="W308">
        <v>322.39999999999998</v>
      </c>
      <c r="X308">
        <v>337.9</v>
      </c>
      <c r="Y308">
        <v>311.05</v>
      </c>
      <c r="Z308">
        <v>337.9</v>
      </c>
      <c r="AA308">
        <v>215.8</v>
      </c>
      <c r="AB308">
        <v>337.9</v>
      </c>
      <c r="AC308" s="1">
        <f>(Table2[[#This Row],[Close Price]]/Table2[[#This Row],[Day Low]])-1</f>
        <v>1.4733250620347471E-2</v>
      </c>
      <c r="AD308" s="1">
        <f>(Table2[[#This Row],[Day High]]/Table2[[#This Row],[Close Price]])-1</f>
        <v>3.2859544551429032E-2</v>
      </c>
      <c r="AE308" s="1">
        <f>(Table2[[#This Row],[Close Price]]/Table2[[#This Row],[Current Week Low]])-1</f>
        <v>5.1760167175695093E-2</v>
      </c>
      <c r="AF308" s="1">
        <f>(Table2[[#This Row],[Current Week High]]/Table2[[#This Row],[Close Price]])-1</f>
        <v>3.2859544551429032E-2</v>
      </c>
      <c r="AG308" s="1">
        <f>(Table2[[#This Row],[Close Price]]/Table2[[#This Row],[Current Month Low]])-1</f>
        <v>0.51598702502316951</v>
      </c>
      <c r="AH308" s="1">
        <f>(Table2[[#This Row],[Current Month High]]/Table2[[#This Row],[Close Price]])-1</f>
        <v>3.2859544551429032E-2</v>
      </c>
      <c r="AI308">
        <v>16.597890875745001</v>
      </c>
      <c r="AJ308">
        <v>61.995543451349299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0.1</v>
      </c>
      <c r="AM308" t="s">
        <v>2950</v>
      </c>
      <c r="AN308">
        <v>31.02</v>
      </c>
      <c r="AO308" t="s">
        <v>2950</v>
      </c>
      <c r="AP308">
        <v>6.9015546308565004E-2</v>
      </c>
      <c r="AQ308">
        <f>(Table2[[#This Row],[Sharpe Ratio]]-AVERAGE(Table2[Sharpe Ratio]))/_xlfn.STDEV.P(Table2[Sharpe Ratio])</f>
        <v>0.1111073403617113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09" spans="1:44" x14ac:dyDescent="0.3">
      <c r="A309" t="s">
        <v>450</v>
      </c>
      <c r="B309" t="s">
        <v>451</v>
      </c>
      <c r="C309" t="s">
        <v>2907</v>
      </c>
      <c r="D309" t="s">
        <v>354</v>
      </c>
      <c r="E309">
        <v>45928.563117799997</v>
      </c>
      <c r="F309">
        <v>7106.05</v>
      </c>
      <c r="G309">
        <v>-32.436806932908297</v>
      </c>
      <c r="H309">
        <f>(Table2[[#This Row],[1Y Return vs Nifty]]-AVERAGE(Table2[1Y Return vs Nifty]))/_xlfn.STDEV.P(Table2[1Y Return vs Nifty])</f>
        <v>-0.92387923649795789</v>
      </c>
      <c r="I309">
        <v>-5.2662124261857599</v>
      </c>
      <c r="J309">
        <f>(Table2[[#This Row],[1M Return vs Nifty]]-AVERAGE(Table2[1M Return vs Nifty]))/_xlfn.STDEV.P(Table2[1M Return vs Nifty])</f>
        <v>-0.84619975208277931</v>
      </c>
      <c r="K309">
        <v>-30.908905100765701</v>
      </c>
      <c r="L309">
        <f>(Table2[[#This Row],[6M Return vs Nifty]]-AVERAGE(Table2[6M Return vs Nifty]))/_xlfn.STDEV.P(Table2[6M Return vs Nifty])</f>
        <v>-1.3301684491792529</v>
      </c>
      <c r="M309">
        <v>-1.12548815956994</v>
      </c>
      <c r="N309">
        <f>(Table2[[#This Row],[1W Return vs Nifty]]-AVERAGE(Table2[1W Return vs Nifty]))/_xlfn.STDEV.P(Table2[1W Return vs Nifty])</f>
        <v>-0.2065737036294201</v>
      </c>
      <c r="O309">
        <v>7168.89</v>
      </c>
      <c r="P309">
        <v>7262.8350609244699</v>
      </c>
      <c r="Q309">
        <v>7528.3873810875903</v>
      </c>
      <c r="R309">
        <v>61.232923437457899</v>
      </c>
      <c r="S309" s="1">
        <f>(Table2[[#This Row],[Close Price]]-Table2[[#This Row],[20D EMA]])/Table2[[#This Row],[20D EMA]]</f>
        <v>-8.7656527021617216E-3</v>
      </c>
      <c r="T309" s="1">
        <f>(Table2[[#This Row],[Close Price]]-Table2[[#This Row],[50D EMA]])/Table2[[#This Row],[50D EMA]]</f>
        <v>-2.1587308483433036E-2</v>
      </c>
      <c r="U309" s="1">
        <f>(Table2[[#This Row],[Close Price]]-Table2[[#This Row],[200D EMA]])/Table2[[#This Row],[200D EMA]]</f>
        <v>-5.6099315790864232E-2</v>
      </c>
      <c r="V309">
        <v>0.81145628400762804</v>
      </c>
      <c r="W309">
        <v>7100</v>
      </c>
      <c r="X309">
        <v>7228.8</v>
      </c>
      <c r="Y309">
        <v>7100</v>
      </c>
      <c r="Z309">
        <v>7349.8</v>
      </c>
      <c r="AA309">
        <v>6411.2</v>
      </c>
      <c r="AB309">
        <v>7375</v>
      </c>
      <c r="AC309" s="1">
        <f>(Table2[[#This Row],[Close Price]]/Table2[[#This Row],[Day Low]])-1</f>
        <v>8.52112676056338E-4</v>
      </c>
      <c r="AD309" s="1">
        <f>(Table2[[#This Row],[Day High]]/Table2[[#This Row],[Close Price]])-1</f>
        <v>1.7274012988931942E-2</v>
      </c>
      <c r="AE309" s="1">
        <f>(Table2[[#This Row],[Close Price]]/Table2[[#This Row],[Current Week Low]])-1</f>
        <v>8.52112676056338E-4</v>
      </c>
      <c r="AF309" s="1">
        <f>(Table2[[#This Row],[Current Week High]]/Table2[[#This Row],[Close Price]])-1</f>
        <v>3.430175695358173E-2</v>
      </c>
      <c r="AG309" s="1">
        <f>(Table2[[#This Row],[Close Price]]/Table2[[#This Row],[Current Month Low]])-1</f>
        <v>0.10838064636885458</v>
      </c>
      <c r="AH309" s="1">
        <f>(Table2[[#This Row],[Current Month High]]/Table2[[#This Row],[Close Price]])-1</f>
        <v>3.784803090324429E-2</v>
      </c>
      <c r="AI309">
        <v>29.4671441940318</v>
      </c>
      <c r="AJ309">
        <v>10.838064636885401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-0.12</v>
      </c>
      <c r="AM309" t="s">
        <v>2949</v>
      </c>
      <c r="AN309">
        <v>2.5099999999999998</v>
      </c>
      <c r="AO309" t="s">
        <v>2950</v>
      </c>
      <c r="AP309">
        <v>6.8990724400252001E-2</v>
      </c>
      <c r="AQ309">
        <f>(Table2[[#This Row],[Sharpe Ratio]]-AVERAGE(Table2[Sharpe Ratio]))/_xlfn.STDEV.P(Table2[Sharpe Ratio])</f>
        <v>0.11083336726423219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10" spans="1:44" x14ac:dyDescent="0.3">
      <c r="A310" t="s">
        <v>312</v>
      </c>
      <c r="B310" t="s">
        <v>313</v>
      </c>
      <c r="C310" t="s">
        <v>2921</v>
      </c>
      <c r="D310" t="s">
        <v>137</v>
      </c>
      <c r="E310">
        <v>76099.951433800001</v>
      </c>
      <c r="F310">
        <v>3077.2</v>
      </c>
      <c r="G310">
        <v>73.297866376263997</v>
      </c>
      <c r="H310">
        <f>(Table2[[#This Row],[1Y Return vs Nifty]]-AVERAGE(Table2[1Y Return vs Nifty]))/_xlfn.STDEV.P(Table2[1Y Return vs Nifty])</f>
        <v>0.33565790630896658</v>
      </c>
      <c r="I310">
        <v>9.36292582054433</v>
      </c>
      <c r="J310">
        <f>(Table2[[#This Row],[1M Return vs Nifty]]-AVERAGE(Table2[1M Return vs Nifty]))/_xlfn.STDEV.P(Table2[1M Return vs Nifty])</f>
        <v>0.58286168972870167</v>
      </c>
      <c r="K310">
        <v>44.014348645395401</v>
      </c>
      <c r="L310">
        <f>(Table2[[#This Row],[6M Return vs Nifty]]-AVERAGE(Table2[6M Return vs Nifty]))/_xlfn.STDEV.P(Table2[6M Return vs Nifty])</f>
        <v>0.96562712284412922</v>
      </c>
      <c r="M310">
        <v>2.6701771639787801</v>
      </c>
      <c r="N310">
        <f>(Table2[[#This Row],[1W Return vs Nifty]]-AVERAGE(Table2[1W Return vs Nifty]))/_xlfn.STDEV.P(Table2[1W Return vs Nifty])</f>
        <v>0.54552441782486083</v>
      </c>
      <c r="O310">
        <v>2932.45</v>
      </c>
      <c r="P310">
        <v>2783.4602048941501</v>
      </c>
      <c r="Q310">
        <v>2304.77240460434</v>
      </c>
      <c r="R310">
        <v>43.325211372564702</v>
      </c>
      <c r="S310" s="1">
        <f>(Table2[[#This Row],[Close Price]]-Table2[[#This Row],[20D EMA]])/Table2[[#This Row],[20D EMA]]</f>
        <v>4.9361455438285393E-2</v>
      </c>
      <c r="T310" s="1">
        <f>(Table2[[#This Row],[Close Price]]-Table2[[#This Row],[50D EMA]])/Table2[[#This Row],[50D EMA]]</f>
        <v>0.10553044537492141</v>
      </c>
      <c r="U310" s="1">
        <f>(Table2[[#This Row],[Close Price]]-Table2[[#This Row],[200D EMA]])/Table2[[#This Row],[200D EMA]]</f>
        <v>0.33514267779870544</v>
      </c>
      <c r="V310">
        <v>0.74467139022441597</v>
      </c>
      <c r="W310">
        <v>3035</v>
      </c>
      <c r="X310">
        <v>3111.95</v>
      </c>
      <c r="Y310">
        <v>2956.5</v>
      </c>
      <c r="Z310">
        <v>3122.55</v>
      </c>
      <c r="AA310">
        <v>2492.1</v>
      </c>
      <c r="AB310">
        <v>3122.55</v>
      </c>
      <c r="AC310" s="1">
        <f>(Table2[[#This Row],[Close Price]]/Table2[[#This Row],[Day Low]])-1</f>
        <v>1.3904448105436451E-2</v>
      </c>
      <c r="AD310" s="1">
        <f>(Table2[[#This Row],[Day High]]/Table2[[#This Row],[Close Price]])-1</f>
        <v>1.129273365397121E-2</v>
      </c>
      <c r="AE310" s="1">
        <f>(Table2[[#This Row],[Close Price]]/Table2[[#This Row],[Current Week Low]])-1</f>
        <v>4.0825300186030811E-2</v>
      </c>
      <c r="AF310" s="1">
        <f>(Table2[[#This Row],[Current Week High]]/Table2[[#This Row],[Close Price]])-1</f>
        <v>1.4737423631873359E-2</v>
      </c>
      <c r="AG310" s="1">
        <f>(Table2[[#This Row],[Close Price]]/Table2[[#This Row],[Current Month Low]])-1</f>
        <v>0.23478191083824873</v>
      </c>
      <c r="AH310" s="1">
        <f>(Table2[[#This Row],[Current Month High]]/Table2[[#This Row],[Close Price]])-1</f>
        <v>1.4737423631873359E-2</v>
      </c>
      <c r="AI310">
        <v>1.4737423631873301</v>
      </c>
      <c r="AJ310">
        <v>106.523489932885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0.06</v>
      </c>
      <c r="AM310" t="s">
        <v>2950</v>
      </c>
      <c r="AN310">
        <v>10.039999999999999</v>
      </c>
      <c r="AO310" t="s">
        <v>2950</v>
      </c>
      <c r="AP310">
        <v>6.8637808735967004E-2</v>
      </c>
      <c r="AQ310">
        <f>(Table2[[#This Row],[Sharpe Ratio]]-AVERAGE(Table2[Sharpe Ratio]))/_xlfn.STDEV.P(Table2[Sharpe Ratio])</f>
        <v>0.10693804235714575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2.5366091790638041</v>
      </c>
    </row>
    <row r="311" spans="1:44" x14ac:dyDescent="0.3">
      <c r="A311" t="s">
        <v>528</v>
      </c>
      <c r="B311" t="s">
        <v>529</v>
      </c>
      <c r="C311" t="s">
        <v>2915</v>
      </c>
      <c r="D311" t="s">
        <v>283</v>
      </c>
      <c r="E311">
        <v>34879.066437599999</v>
      </c>
      <c r="F311">
        <v>484.9</v>
      </c>
      <c r="G311">
        <v>33.052369662988802</v>
      </c>
      <c r="H311">
        <f>(Table2[[#This Row],[1Y Return vs Nifty]]-AVERAGE(Table2[1Y Return vs Nifty]))/_xlfn.STDEV.P(Table2[1Y Return vs Nifty])</f>
        <v>-0.14375623812086044</v>
      </c>
      <c r="I311">
        <v>2.91433677167349</v>
      </c>
      <c r="J311">
        <f>(Table2[[#This Row],[1M Return vs Nifty]]-AVERAGE(Table2[1M Return vs Nifty]))/_xlfn.STDEV.P(Table2[1M Return vs Nifty])</f>
        <v>-4.7074934589475523E-2</v>
      </c>
      <c r="K311">
        <v>11.308667070425599</v>
      </c>
      <c r="L311">
        <f>(Table2[[#This Row],[6M Return vs Nifty]]-AVERAGE(Table2[6M Return vs Nifty]))/_xlfn.STDEV.P(Table2[6M Return vs Nifty])</f>
        <v>-3.6539163129130477E-2</v>
      </c>
      <c r="M311">
        <v>-4.1761972761131103</v>
      </c>
      <c r="N311">
        <f>(Table2[[#This Row],[1W Return vs Nifty]]-AVERAGE(Table2[1W Return vs Nifty]))/_xlfn.STDEV.P(Table2[1W Return vs Nifty])</f>
        <v>-0.81106129673217819</v>
      </c>
      <c r="O311">
        <v>474.77</v>
      </c>
      <c r="P311">
        <v>459.04753595913701</v>
      </c>
      <c r="Q311">
        <v>409.33703457457301</v>
      </c>
      <c r="R311">
        <v>59.495479486503598</v>
      </c>
      <c r="S311" s="1">
        <f>(Table2[[#This Row],[Close Price]]-Table2[[#This Row],[20D EMA]])/Table2[[#This Row],[20D EMA]]</f>
        <v>2.1336647218653235E-2</v>
      </c>
      <c r="T311" s="1">
        <f>(Table2[[#This Row],[Close Price]]-Table2[[#This Row],[50D EMA]])/Table2[[#This Row],[50D EMA]]</f>
        <v>5.6317618581366864E-2</v>
      </c>
      <c r="U311" s="1">
        <f>(Table2[[#This Row],[Close Price]]-Table2[[#This Row],[200D EMA]])/Table2[[#This Row],[200D EMA]]</f>
        <v>0.1845984092398581</v>
      </c>
      <c r="V311">
        <v>1.3999917087652101</v>
      </c>
      <c r="W311">
        <v>481.55</v>
      </c>
      <c r="X311">
        <v>491</v>
      </c>
      <c r="Y311">
        <v>481.55</v>
      </c>
      <c r="Z311">
        <v>499.8</v>
      </c>
      <c r="AA311">
        <v>406</v>
      </c>
      <c r="AB311">
        <v>509.85</v>
      </c>
      <c r="AC311" s="1">
        <f>(Table2[[#This Row],[Close Price]]/Table2[[#This Row],[Day Low]])-1</f>
        <v>6.9567023154395446E-3</v>
      </c>
      <c r="AD311" s="1">
        <f>(Table2[[#This Row],[Day High]]/Table2[[#This Row],[Close Price]])-1</f>
        <v>1.2579913384203056E-2</v>
      </c>
      <c r="AE311" s="1">
        <f>(Table2[[#This Row],[Close Price]]/Table2[[#This Row],[Current Week Low]])-1</f>
        <v>6.9567023154395446E-3</v>
      </c>
      <c r="AF311" s="1">
        <f>(Table2[[#This Row],[Current Week High]]/Table2[[#This Row],[Close Price]])-1</f>
        <v>3.0727985151577819E-2</v>
      </c>
      <c r="AG311" s="1">
        <f>(Table2[[#This Row],[Close Price]]/Table2[[#This Row],[Current Month Low]])-1</f>
        <v>0.1943349753694581</v>
      </c>
      <c r="AH311" s="1">
        <f>(Table2[[#This Row],[Current Month High]]/Table2[[#This Row],[Close Price]])-1</f>
        <v>5.1453908022272676E-2</v>
      </c>
      <c r="AI311">
        <v>5.1453908022272596</v>
      </c>
      <c r="AJ311">
        <v>62.472776009381803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0.12</v>
      </c>
      <c r="AM311" t="s">
        <v>2950</v>
      </c>
      <c r="AN311">
        <v>8.65</v>
      </c>
      <c r="AO311" t="s">
        <v>2950</v>
      </c>
      <c r="AP311">
        <v>6.8014179400344002E-2</v>
      </c>
      <c r="AQ311">
        <f>(Table2[[#This Row],[Sharpe Ratio]]-AVERAGE(Table2[Sharpe Ratio]))/_xlfn.STDEV.P(Table2[Sharpe Ratio])</f>
        <v>0.10005470129388165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-0.938376931277763</v>
      </c>
    </row>
    <row r="312" spans="1:44" x14ac:dyDescent="0.3">
      <c r="A312" t="s">
        <v>1155</v>
      </c>
      <c r="B312" t="s">
        <v>1156</v>
      </c>
      <c r="C312" t="s">
        <v>2924</v>
      </c>
      <c r="D312" t="s">
        <v>1157</v>
      </c>
      <c r="E312">
        <v>9199.0335676499999</v>
      </c>
      <c r="F312">
        <v>552.1</v>
      </c>
      <c r="G312">
        <v>12.1130099475844</v>
      </c>
      <c r="H312">
        <f>(Table2[[#This Row],[1Y Return vs Nifty]]-AVERAGE(Table2[1Y Return vs Nifty]))/_xlfn.STDEV.P(Table2[1Y Return vs Nifty])</f>
        <v>-0.39319098343878051</v>
      </c>
      <c r="I312">
        <v>9.7458650900645907</v>
      </c>
      <c r="J312">
        <f>(Table2[[#This Row],[1M Return vs Nifty]]-AVERAGE(Table2[1M Return vs Nifty]))/_xlfn.STDEV.P(Table2[1M Return vs Nifty])</f>
        <v>0.62026948063184517</v>
      </c>
      <c r="K312">
        <v>38.227386417983702</v>
      </c>
      <c r="L312">
        <f>(Table2[[#This Row],[6M Return vs Nifty]]-AVERAGE(Table2[6M Return vs Nifty]))/_xlfn.STDEV.P(Table2[6M Return vs Nifty])</f>
        <v>0.78830324016586162</v>
      </c>
      <c r="M312">
        <v>-2.2065654569519899</v>
      </c>
      <c r="N312">
        <f>(Table2[[#This Row],[1W Return vs Nifty]]-AVERAGE(Table2[1W Return vs Nifty]))/_xlfn.STDEV.P(Table2[1W Return vs Nifty])</f>
        <v>-0.42078547816694256</v>
      </c>
      <c r="O312">
        <v>529.83000000000004</v>
      </c>
      <c r="P312">
        <v>483.96238223683002</v>
      </c>
      <c r="Q312">
        <v>410.59799798031798</v>
      </c>
      <c r="R312">
        <v>74.293604411917102</v>
      </c>
      <c r="S312" s="1">
        <f>(Table2[[#This Row],[Close Price]]-Table2[[#This Row],[20D EMA]])/Table2[[#This Row],[20D EMA]]</f>
        <v>4.2032349999056265E-2</v>
      </c>
      <c r="T312" s="1">
        <f>(Table2[[#This Row],[Close Price]]-Table2[[#This Row],[50D EMA]])/Table2[[#This Row],[50D EMA]]</f>
        <v>0.14079114465104528</v>
      </c>
      <c r="U312" s="1">
        <f>(Table2[[#This Row],[Close Price]]-Table2[[#This Row],[200D EMA]])/Table2[[#This Row],[200D EMA]]</f>
        <v>0.34462418890426477</v>
      </c>
      <c r="V312">
        <v>0.73016685914430801</v>
      </c>
      <c r="W312">
        <v>546.1</v>
      </c>
      <c r="X312">
        <v>563.6</v>
      </c>
      <c r="Y312">
        <v>540.1</v>
      </c>
      <c r="Z312">
        <v>563.6</v>
      </c>
      <c r="AA312">
        <v>482.55</v>
      </c>
      <c r="AB312">
        <v>581.4</v>
      </c>
      <c r="AC312" s="1">
        <f>(Table2[[#This Row],[Close Price]]/Table2[[#This Row],[Day Low]])-1</f>
        <v>1.0986998718183427E-2</v>
      </c>
      <c r="AD312" s="1">
        <f>(Table2[[#This Row],[Day High]]/Table2[[#This Row],[Close Price]])-1</f>
        <v>2.0829559862343805E-2</v>
      </c>
      <c r="AE312" s="1">
        <f>(Table2[[#This Row],[Close Price]]/Table2[[#This Row],[Current Week Low]])-1</f>
        <v>2.2218107757822514E-2</v>
      </c>
      <c r="AF312" s="1">
        <f>(Table2[[#This Row],[Current Week High]]/Table2[[#This Row],[Close Price]])-1</f>
        <v>2.0829559862343805E-2</v>
      </c>
      <c r="AG312" s="1">
        <f>(Table2[[#This Row],[Close Price]]/Table2[[#This Row],[Current Month Low]])-1</f>
        <v>0.1441301419542016</v>
      </c>
      <c r="AH312" s="1">
        <f>(Table2[[#This Row],[Current Month High]]/Table2[[#This Row],[Close Price]])-1</f>
        <v>5.3070095997101996E-2</v>
      </c>
      <c r="AI312">
        <v>5.3070095997101996</v>
      </c>
      <c r="AJ312">
        <v>78.326873385012902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0.37</v>
      </c>
      <c r="AM312" t="s">
        <v>2950</v>
      </c>
      <c r="AN312">
        <v>3.91</v>
      </c>
      <c r="AO312" t="s">
        <v>2950</v>
      </c>
      <c r="AP312">
        <v>6.5871784808547995E-2</v>
      </c>
      <c r="AQ312">
        <f>(Table2[[#This Row],[Sharpe Ratio]]-AVERAGE(Table2[Sharpe Ratio]))/_xlfn.STDEV.P(Table2[Sharpe Ratio])</f>
        <v>7.6407910123141742E-2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0.67100416931512552</v>
      </c>
    </row>
    <row r="313" spans="1:44" x14ac:dyDescent="0.3">
      <c r="A313" t="s">
        <v>276</v>
      </c>
      <c r="B313" t="s">
        <v>277</v>
      </c>
      <c r="C313" t="s">
        <v>2915</v>
      </c>
      <c r="D313" t="s">
        <v>65</v>
      </c>
      <c r="E313">
        <v>88420.563427200002</v>
      </c>
      <c r="F313">
        <v>2830.45</v>
      </c>
      <c r="G313">
        <v>24.9923685702563</v>
      </c>
      <c r="H313">
        <f>(Table2[[#This Row],[1Y Return vs Nifty]]-AVERAGE(Table2[1Y Return vs Nifty]))/_xlfn.STDEV.P(Table2[1Y Return vs Nifty])</f>
        <v>-0.23976893130502075</v>
      </c>
      <c r="I313">
        <v>0.85053315181252298</v>
      </c>
      <c r="J313">
        <f>(Table2[[#This Row],[1M Return vs Nifty]]-AVERAGE(Table2[1M Return vs Nifty]))/_xlfn.STDEV.P(Table2[1M Return vs Nifty])</f>
        <v>-0.24867957642635857</v>
      </c>
      <c r="K313">
        <v>12.9075244528858</v>
      </c>
      <c r="L313">
        <f>(Table2[[#This Row],[6M Return vs Nifty]]-AVERAGE(Table2[6M Return vs Nifty]))/_xlfn.STDEV.P(Table2[6M Return vs Nifty])</f>
        <v>1.245296568824754E-2</v>
      </c>
      <c r="M313">
        <v>-2.2395106291069098</v>
      </c>
      <c r="N313">
        <f>(Table2[[#This Row],[1W Return vs Nifty]]-AVERAGE(Table2[1W Return vs Nifty]))/_xlfn.STDEV.P(Table2[1W Return vs Nifty])</f>
        <v>-0.42731345151985589</v>
      </c>
      <c r="O313">
        <v>2806.84</v>
      </c>
      <c r="P313">
        <v>2723.2413411929201</v>
      </c>
      <c r="Q313">
        <v>2419.9541284288198</v>
      </c>
      <c r="R313">
        <v>40.453810633575898</v>
      </c>
      <c r="S313" s="1">
        <f>(Table2[[#This Row],[Close Price]]-Table2[[#This Row],[20D EMA]])/Table2[[#This Row],[20D EMA]]</f>
        <v>8.4115945333541175E-3</v>
      </c>
      <c r="T313" s="1">
        <f>(Table2[[#This Row],[Close Price]]-Table2[[#This Row],[50D EMA]])/Table2[[#This Row],[50D EMA]]</f>
        <v>3.936803440275212E-2</v>
      </c>
      <c r="U313" s="1">
        <f>(Table2[[#This Row],[Close Price]]-Table2[[#This Row],[200D EMA]])/Table2[[#This Row],[200D EMA]]</f>
        <v>0.16962960857348924</v>
      </c>
      <c r="V313">
        <v>0.88131459774408505</v>
      </c>
      <c r="W313">
        <v>2810.45</v>
      </c>
      <c r="X313">
        <v>2856.1</v>
      </c>
      <c r="Y313">
        <v>2808.05</v>
      </c>
      <c r="Z313">
        <v>2890</v>
      </c>
      <c r="AA313">
        <v>2570.4499999999998</v>
      </c>
      <c r="AB313">
        <v>2980</v>
      </c>
      <c r="AC313" s="1">
        <f>(Table2[[#This Row],[Close Price]]/Table2[[#This Row],[Day Low]])-1</f>
        <v>7.1162981017274252E-3</v>
      </c>
      <c r="AD313" s="1">
        <f>(Table2[[#This Row],[Day High]]/Table2[[#This Row],[Close Price]])-1</f>
        <v>9.062163260258993E-3</v>
      </c>
      <c r="AE313" s="1">
        <f>(Table2[[#This Row],[Close Price]]/Table2[[#This Row],[Current Week Low]])-1</f>
        <v>7.9770659354354567E-3</v>
      </c>
      <c r="AF313" s="1">
        <f>(Table2[[#This Row],[Current Week High]]/Table2[[#This Row],[Close Price]])-1</f>
        <v>2.1039057393700711E-2</v>
      </c>
      <c r="AG313" s="1">
        <f>(Table2[[#This Row],[Close Price]]/Table2[[#This Row],[Current Month Low]])-1</f>
        <v>0.10114960415491447</v>
      </c>
      <c r="AH313" s="1">
        <f>(Table2[[#This Row],[Current Month High]]/Table2[[#This Row],[Close Price]])-1</f>
        <v>5.283612146478478E-2</v>
      </c>
      <c r="AI313">
        <v>5.28361214647847</v>
      </c>
      <c r="AJ313">
        <v>59.727434327473802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7.0000000000000007E-2</v>
      </c>
      <c r="AM313" t="s">
        <v>2950</v>
      </c>
      <c r="AN313">
        <v>1.74</v>
      </c>
      <c r="AO313" t="s">
        <v>2950</v>
      </c>
      <c r="AP313">
        <v>6.5815033165810999E-2</v>
      </c>
      <c r="AQ313">
        <f>(Table2[[#This Row],[Sharpe Ratio]]-AVERAGE(Table2[Sharpe Ratio]))/_xlfn.STDEV.P(Table2[Sharpe Ratio])</f>
        <v>7.578151092967049E-2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-0.82752748263331721</v>
      </c>
    </row>
    <row r="314" spans="1:44" x14ac:dyDescent="0.3">
      <c r="A314" t="s">
        <v>1195</v>
      </c>
      <c r="B314" t="s">
        <v>1196</v>
      </c>
      <c r="C314" t="s">
        <v>2911</v>
      </c>
      <c r="D314" t="s">
        <v>809</v>
      </c>
      <c r="E314">
        <v>8736.7763782000002</v>
      </c>
      <c r="F314">
        <v>1254.1500000000001</v>
      </c>
      <c r="G314">
        <v>64.167953228954104</v>
      </c>
      <c r="H314">
        <f>(Table2[[#This Row],[1Y Return vs Nifty]]-AVERAGE(Table2[1Y Return vs Nifty]))/_xlfn.STDEV.P(Table2[1Y Return vs Nifty])</f>
        <v>0.22690016053135215</v>
      </c>
      <c r="I314">
        <v>-0.27346471830828001</v>
      </c>
      <c r="J314">
        <f>(Table2[[#This Row],[1M Return vs Nifty]]-AVERAGE(Table2[1M Return vs Nifty]))/_xlfn.STDEV.P(Table2[1M Return vs Nifty])</f>
        <v>-0.3584783895742828</v>
      </c>
      <c r="K314">
        <v>22.523543549231999</v>
      </c>
      <c r="L314">
        <f>(Table2[[#This Row],[6M Return vs Nifty]]-AVERAGE(Table2[6M Return vs Nifty]))/_xlfn.STDEV.P(Table2[6M Return vs Nifty])</f>
        <v>0.30710666741719883</v>
      </c>
      <c r="M314">
        <v>4.39729887947259</v>
      </c>
      <c r="N314">
        <f>(Table2[[#This Row],[1W Return vs Nifty]]-AVERAGE(Table2[1W Return vs Nifty]))/_xlfn.STDEV.P(Table2[1W Return vs Nifty])</f>
        <v>0.88774768753382849</v>
      </c>
      <c r="O314">
        <v>1187.8599999999999</v>
      </c>
      <c r="P314">
        <v>1110.1990011006301</v>
      </c>
      <c r="Q314">
        <v>939.07812596100098</v>
      </c>
      <c r="R314">
        <v>77.712496023572101</v>
      </c>
      <c r="S314" s="1">
        <f>(Table2[[#This Row],[Close Price]]-Table2[[#This Row],[20D EMA]])/Table2[[#This Row],[20D EMA]]</f>
        <v>5.580623979256831E-2</v>
      </c>
      <c r="T314" s="1">
        <f>(Table2[[#This Row],[Close Price]]-Table2[[#This Row],[50D EMA]])/Table2[[#This Row],[50D EMA]]</f>
        <v>0.12966233869482835</v>
      </c>
      <c r="U314" s="1">
        <f>(Table2[[#This Row],[Close Price]]-Table2[[#This Row],[200D EMA]])/Table2[[#This Row],[200D EMA]]</f>
        <v>0.33551188695463635</v>
      </c>
      <c r="V314">
        <v>0.77476850451660395</v>
      </c>
      <c r="W314">
        <v>1241.3499999999999</v>
      </c>
      <c r="X314">
        <v>1279.6500000000001</v>
      </c>
      <c r="Y314">
        <v>1241.3499999999999</v>
      </c>
      <c r="Z314">
        <v>1284.95</v>
      </c>
      <c r="AA314">
        <v>954</v>
      </c>
      <c r="AB314">
        <v>1296.8499999999999</v>
      </c>
      <c r="AC314" s="1">
        <f>(Table2[[#This Row],[Close Price]]/Table2[[#This Row],[Day Low]])-1</f>
        <v>1.0311354573649734E-2</v>
      </c>
      <c r="AD314" s="1">
        <f>(Table2[[#This Row],[Day High]]/Table2[[#This Row],[Close Price]])-1</f>
        <v>2.0332496112905218E-2</v>
      </c>
      <c r="AE314" s="1">
        <f>(Table2[[#This Row],[Close Price]]/Table2[[#This Row],[Current Week Low]])-1</f>
        <v>1.0311354573649734E-2</v>
      </c>
      <c r="AF314" s="1">
        <f>(Table2[[#This Row],[Current Week High]]/Table2[[#This Row],[Close Price]])-1</f>
        <v>2.4558465893234516E-2</v>
      </c>
      <c r="AG314" s="1">
        <f>(Table2[[#This Row],[Close Price]]/Table2[[#This Row],[Current Month Low]])-1</f>
        <v>0.31462264150943398</v>
      </c>
      <c r="AH314" s="1">
        <f>(Table2[[#This Row],[Current Month High]]/Table2[[#This Row],[Close Price]])-1</f>
        <v>3.404696407925667E-2</v>
      </c>
      <c r="AI314">
        <v>3.4046964079256599</v>
      </c>
      <c r="AJ314">
        <v>93.930725220349402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0.23</v>
      </c>
      <c r="AM314" t="s">
        <v>2950</v>
      </c>
      <c r="AN314">
        <v>12.79</v>
      </c>
      <c r="AO314" t="s">
        <v>2950</v>
      </c>
      <c r="AP314">
        <v>6.5707701268720997E-2</v>
      </c>
      <c r="AQ314">
        <f>(Table2[[#This Row],[Sharpe Ratio]]-AVERAGE(Table2[Sharpe Ratio]))/_xlfn.STDEV.P(Table2[Sharpe Ratio])</f>
        <v>7.459682956137087E-2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1.1378729554694675</v>
      </c>
    </row>
    <row r="315" spans="1:44" x14ac:dyDescent="0.3">
      <c r="A315" t="s">
        <v>160</v>
      </c>
      <c r="B315" t="s">
        <v>161</v>
      </c>
      <c r="C315" t="s">
        <v>2920</v>
      </c>
      <c r="D315" t="s">
        <v>101</v>
      </c>
      <c r="E315">
        <v>156482.23455733899</v>
      </c>
      <c r="F315">
        <v>648.79999999999995</v>
      </c>
      <c r="G315">
        <v>23.081468899111801</v>
      </c>
      <c r="H315">
        <f>(Table2[[#This Row],[1Y Return vs Nifty]]-AVERAGE(Table2[1Y Return vs Nifty]))/_xlfn.STDEV.P(Table2[1Y Return vs Nifty])</f>
        <v>-0.26253203291262978</v>
      </c>
      <c r="I315">
        <v>0.156078496855589</v>
      </c>
      <c r="J315">
        <f>(Table2[[#This Row],[1M Return vs Nifty]]-AVERAGE(Table2[1M Return vs Nifty]))/_xlfn.STDEV.P(Table2[1M Return vs Nifty])</f>
        <v>-0.31651804741129691</v>
      </c>
      <c r="K315">
        <v>17.276352847755799</v>
      </c>
      <c r="L315">
        <f>(Table2[[#This Row],[6M Return vs Nifty]]-AVERAGE(Table2[6M Return vs Nifty]))/_xlfn.STDEV.P(Table2[6M Return vs Nifty])</f>
        <v>0.14632244388594892</v>
      </c>
      <c r="M315">
        <v>-3.97278086065345</v>
      </c>
      <c r="N315">
        <f>(Table2[[#This Row],[1W Return vs Nifty]]-AVERAGE(Table2[1W Return vs Nifty]))/_xlfn.STDEV.P(Table2[1W Return vs Nifty])</f>
        <v>-0.77075502868714985</v>
      </c>
      <c r="O315">
        <v>645.86</v>
      </c>
      <c r="P315">
        <v>629.07251177493697</v>
      </c>
      <c r="Q315">
        <v>559.06454765944795</v>
      </c>
      <c r="R315">
        <v>62.366326280348602</v>
      </c>
      <c r="S315" s="1">
        <f>(Table2[[#This Row],[Close Price]]-Table2[[#This Row],[20D EMA]])/Table2[[#This Row],[20D EMA]]</f>
        <v>4.552070108072865E-3</v>
      </c>
      <c r="T315" s="1">
        <f>(Table2[[#This Row],[Close Price]]-Table2[[#This Row],[50D EMA]])/Table2[[#This Row],[50D EMA]]</f>
        <v>3.1359641147570727E-2</v>
      </c>
      <c r="U315" s="1">
        <f>(Table2[[#This Row],[Close Price]]-Table2[[#This Row],[200D EMA]])/Table2[[#This Row],[200D EMA]]</f>
        <v>0.16051000321203343</v>
      </c>
      <c r="V315">
        <v>1.2848883367686901</v>
      </c>
      <c r="W315">
        <v>644</v>
      </c>
      <c r="X315">
        <v>666.55</v>
      </c>
      <c r="Y315">
        <v>643.25</v>
      </c>
      <c r="Z315">
        <v>666.55</v>
      </c>
      <c r="AA315">
        <v>518.35</v>
      </c>
      <c r="AB315">
        <v>689</v>
      </c>
      <c r="AC315" s="1">
        <f>(Table2[[#This Row],[Close Price]]/Table2[[#This Row],[Day Low]])-1</f>
        <v>7.4534161490682482E-3</v>
      </c>
      <c r="AD315" s="1">
        <f>(Table2[[#This Row],[Day High]]/Table2[[#This Row],[Close Price]])-1</f>
        <v>2.7358199753390933E-2</v>
      </c>
      <c r="AE315" s="1">
        <f>(Table2[[#This Row],[Close Price]]/Table2[[#This Row],[Current Week Low]])-1</f>
        <v>8.6280606296151863E-3</v>
      </c>
      <c r="AF315" s="1">
        <f>(Table2[[#This Row],[Current Week High]]/Table2[[#This Row],[Close Price]])-1</f>
        <v>2.7358199753390933E-2</v>
      </c>
      <c r="AG315" s="1">
        <f>(Table2[[#This Row],[Close Price]]/Table2[[#This Row],[Current Month Low]])-1</f>
        <v>0.25166393363557438</v>
      </c>
      <c r="AH315" s="1">
        <f>(Table2[[#This Row],[Current Month High]]/Table2[[#This Row],[Close Price]])-1</f>
        <v>6.1960542540073993E-2</v>
      </c>
      <c r="AI315">
        <v>6.1960542540073904</v>
      </c>
      <c r="AJ315">
        <v>60.5741863630738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-0.03</v>
      </c>
      <c r="AM315" t="s">
        <v>2949</v>
      </c>
      <c r="AN315">
        <v>6.35</v>
      </c>
      <c r="AO315" t="s">
        <v>2950</v>
      </c>
      <c r="AP315">
        <v>6.5632617936334001E-2</v>
      </c>
      <c r="AQ315">
        <f>(Table2[[#This Row],[Sharpe Ratio]]-AVERAGE(Table2[Sharpe Ratio]))/_xlfn.STDEV.P(Table2[Sharpe Ratio])</f>
        <v>7.3768093394766684E-2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-1.1297145717303609</v>
      </c>
    </row>
    <row r="316" spans="1:44" x14ac:dyDescent="0.3">
      <c r="A316" t="s">
        <v>1494</v>
      </c>
      <c r="B316" t="s">
        <v>1495</v>
      </c>
      <c r="C316" t="s">
        <v>2908</v>
      </c>
      <c r="D316" t="s">
        <v>49</v>
      </c>
      <c r="E316">
        <v>5716.0499326999998</v>
      </c>
      <c r="F316">
        <v>74.13</v>
      </c>
      <c r="G316">
        <v>173.33919616176601</v>
      </c>
      <c r="H316">
        <f>(Table2[[#This Row],[1Y Return vs Nifty]]-AVERAGE(Table2[1Y Return vs Nifty]))/_xlfn.STDEV.P(Table2[1Y Return vs Nifty])</f>
        <v>1.5273745564582577</v>
      </c>
      <c r="I316">
        <v>15.155557335747901</v>
      </c>
      <c r="J316">
        <f>(Table2[[#This Row],[1M Return vs Nifty]]-AVERAGE(Table2[1M Return vs Nifty]))/_xlfn.STDEV.P(Table2[1M Return vs Nifty])</f>
        <v>1.1487204713865855</v>
      </c>
      <c r="K316">
        <v>46.529639333080603</v>
      </c>
      <c r="L316">
        <f>(Table2[[#This Row],[6M Return vs Nifty]]-AVERAGE(Table2[6M Return vs Nifty]))/_xlfn.STDEV.P(Table2[6M Return vs Nifty])</f>
        <v>1.0427005671275766</v>
      </c>
      <c r="M316">
        <v>-0.25652411872126402</v>
      </c>
      <c r="N316">
        <f>(Table2[[#This Row],[1W Return vs Nifty]]-AVERAGE(Table2[1W Return vs Nifty]))/_xlfn.STDEV.P(Table2[1W Return vs Nifty])</f>
        <v>-3.4391446495489343E-2</v>
      </c>
      <c r="O316">
        <v>70.12</v>
      </c>
      <c r="P316">
        <v>68.949004496207706</v>
      </c>
      <c r="Q316">
        <v>58.758526747979502</v>
      </c>
      <c r="R316">
        <v>35.5605940507048</v>
      </c>
      <c r="S316" s="1">
        <f>(Table2[[#This Row],[Close Price]]-Table2[[#This Row],[20D EMA]])/Table2[[#This Row],[20D EMA]]</f>
        <v>5.7187678265829871E-2</v>
      </c>
      <c r="T316" s="1">
        <f>(Table2[[#This Row],[Close Price]]-Table2[[#This Row],[50D EMA]])/Table2[[#This Row],[50D EMA]]</f>
        <v>7.514242651722769E-2</v>
      </c>
      <c r="U316" s="1">
        <f>(Table2[[#This Row],[Close Price]]-Table2[[#This Row],[200D EMA]])/Table2[[#This Row],[200D EMA]]</f>
        <v>0.26160412969423308</v>
      </c>
      <c r="V316">
        <v>1.8712884542018999</v>
      </c>
      <c r="W316">
        <v>73.86</v>
      </c>
      <c r="X316">
        <v>77.5</v>
      </c>
      <c r="Y316">
        <v>72.8</v>
      </c>
      <c r="Z316">
        <v>78.709999999999994</v>
      </c>
      <c r="AA316">
        <v>59.2</v>
      </c>
      <c r="AB316">
        <v>78.709999999999994</v>
      </c>
      <c r="AC316" s="1">
        <f>(Table2[[#This Row],[Close Price]]/Table2[[#This Row],[Day Low]])-1</f>
        <v>3.6555645816409577E-3</v>
      </c>
      <c r="AD316" s="1">
        <f>(Table2[[#This Row],[Day High]]/Table2[[#This Row],[Close Price]])-1</f>
        <v>4.5460677188722487E-2</v>
      </c>
      <c r="AE316" s="1">
        <f>(Table2[[#This Row],[Close Price]]/Table2[[#This Row],[Current Week Low]])-1</f>
        <v>1.8269230769230704E-2</v>
      </c>
      <c r="AF316" s="1">
        <f>(Table2[[#This Row],[Current Week High]]/Table2[[#This Row],[Close Price]])-1</f>
        <v>6.1783353568056087E-2</v>
      </c>
      <c r="AG316" s="1">
        <f>(Table2[[#This Row],[Close Price]]/Table2[[#This Row],[Current Month Low]])-1</f>
        <v>0.25219594594594574</v>
      </c>
      <c r="AH316" s="1">
        <f>(Table2[[#This Row],[Current Month High]]/Table2[[#This Row],[Close Price]])-1</f>
        <v>6.1783353568056087E-2</v>
      </c>
      <c r="AI316">
        <v>34.399028733306302</v>
      </c>
      <c r="AJ316">
        <v>210.81761006289301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0.02</v>
      </c>
      <c r="AM316" t="s">
        <v>2950</v>
      </c>
      <c r="AN316">
        <v>12.66</v>
      </c>
      <c r="AO316" t="s">
        <v>2950</v>
      </c>
      <c r="AP316">
        <v>6.5200259122565996E-2</v>
      </c>
      <c r="AQ316">
        <f>(Table2[[#This Row],[Sharpe Ratio]]-AVERAGE(Table2[Sharpe Ratio]))/_xlfn.STDEV.P(Table2[Sharpe Ratio])</f>
        <v>6.8995910614268727E-2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3.7534000590911991</v>
      </c>
    </row>
    <row r="317" spans="1:44" x14ac:dyDescent="0.3">
      <c r="A317" t="s">
        <v>701</v>
      </c>
      <c r="B317" t="s">
        <v>702</v>
      </c>
      <c r="C317" t="s">
        <v>2908</v>
      </c>
      <c r="D317" t="s">
        <v>516</v>
      </c>
      <c r="E317">
        <v>20685.708900469999</v>
      </c>
      <c r="F317">
        <v>781.6</v>
      </c>
      <c r="G317">
        <v>2.80149141762455</v>
      </c>
      <c r="H317">
        <f>(Table2[[#This Row],[1Y Return vs Nifty]]-AVERAGE(Table2[1Y Return vs Nifty]))/_xlfn.STDEV.P(Table2[1Y Return vs Nifty])</f>
        <v>-0.50411205670039305</v>
      </c>
      <c r="I317">
        <v>-7.8101403070514497</v>
      </c>
      <c r="J317">
        <f>(Table2[[#This Row],[1M Return vs Nifty]]-AVERAGE(Table2[1M Return vs Nifty]))/_xlfn.STDEV.P(Table2[1M Return vs Nifty])</f>
        <v>-1.094705794200943</v>
      </c>
      <c r="K317">
        <v>-11.6823603496037</v>
      </c>
      <c r="L317">
        <f>(Table2[[#This Row],[6M Return vs Nifty]]-AVERAGE(Table2[6M Return vs Nifty]))/_xlfn.STDEV.P(Table2[6M Return vs Nifty])</f>
        <v>-0.74102937555367954</v>
      </c>
      <c r="M317">
        <v>-8.9169604652435996</v>
      </c>
      <c r="N317">
        <f>(Table2[[#This Row],[1W Return vs Nifty]]-AVERAGE(Table2[1W Return vs Nifty]))/_xlfn.STDEV.P(Table2[1W Return vs Nifty])</f>
        <v>-1.7504273326900324</v>
      </c>
      <c r="O317">
        <v>784.05</v>
      </c>
      <c r="P317">
        <v>767.05410350647799</v>
      </c>
      <c r="Q317">
        <v>722.77740652417197</v>
      </c>
      <c r="R317">
        <v>72.320764688012403</v>
      </c>
      <c r="S317" s="1">
        <f>(Table2[[#This Row],[Close Price]]-Table2[[#This Row],[20D EMA]])/Table2[[#This Row],[20D EMA]]</f>
        <v>-3.1248007142400764E-3</v>
      </c>
      <c r="T317" s="1">
        <f>(Table2[[#This Row],[Close Price]]-Table2[[#This Row],[50D EMA]])/Table2[[#This Row],[50D EMA]]</f>
        <v>1.896332530785971E-2</v>
      </c>
      <c r="U317" s="1">
        <f>(Table2[[#This Row],[Close Price]]-Table2[[#This Row],[200D EMA]])/Table2[[#This Row],[200D EMA]]</f>
        <v>8.1384106565678654E-2</v>
      </c>
      <c r="V317">
        <v>2.64994303890417</v>
      </c>
      <c r="W317">
        <v>766.1</v>
      </c>
      <c r="X317">
        <v>786.7</v>
      </c>
      <c r="Y317">
        <v>762.45</v>
      </c>
      <c r="Z317">
        <v>786.7</v>
      </c>
      <c r="AA317">
        <v>616.6</v>
      </c>
      <c r="AB317">
        <v>903.25</v>
      </c>
      <c r="AC317" s="1">
        <f>(Table2[[#This Row],[Close Price]]/Table2[[#This Row],[Day Low]])-1</f>
        <v>2.0232345646782335E-2</v>
      </c>
      <c r="AD317" s="1">
        <f>(Table2[[#This Row],[Day High]]/Table2[[#This Row],[Close Price]])-1</f>
        <v>6.5250767656090947E-3</v>
      </c>
      <c r="AE317" s="1">
        <f>(Table2[[#This Row],[Close Price]]/Table2[[#This Row],[Current Week Low]])-1</f>
        <v>2.5116401075480299E-2</v>
      </c>
      <c r="AF317" s="1">
        <f>(Table2[[#This Row],[Current Week High]]/Table2[[#This Row],[Close Price]])-1</f>
        <v>6.5250767656090947E-3</v>
      </c>
      <c r="AG317" s="1">
        <f>(Table2[[#This Row],[Close Price]]/Table2[[#This Row],[Current Month Low]])-1</f>
        <v>0.26759649691858578</v>
      </c>
      <c r="AH317" s="1">
        <f>(Table2[[#This Row],[Current Month High]]/Table2[[#This Row],[Close Price]])-1</f>
        <v>0.15564227226202654</v>
      </c>
      <c r="AI317">
        <v>16.901228249744101</v>
      </c>
      <c r="AJ317">
        <v>39.821109123434702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-0.04</v>
      </c>
      <c r="AM317" t="s">
        <v>2949</v>
      </c>
      <c r="AN317">
        <v>5.71</v>
      </c>
      <c r="AO317" t="s">
        <v>2950</v>
      </c>
      <c r="AP317">
        <v>6.4029293574926996E-2</v>
      </c>
      <c r="AQ317">
        <f>(Table2[[#This Row],[Sharpe Ratio]]-AVERAGE(Table2[Sharpe Ratio]))/_xlfn.STDEV.P(Table2[Sharpe Ratio])</f>
        <v>5.6071317787539342E-2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-4.0342032413575089</v>
      </c>
    </row>
    <row r="318" spans="1:44" x14ac:dyDescent="0.3">
      <c r="A318" t="s">
        <v>633</v>
      </c>
      <c r="B318" t="s">
        <v>634</v>
      </c>
      <c r="C318" t="s">
        <v>2912</v>
      </c>
      <c r="D318" t="s">
        <v>255</v>
      </c>
      <c r="E318">
        <v>25703.447268</v>
      </c>
      <c r="F318">
        <v>15673.8</v>
      </c>
      <c r="G318">
        <v>5.0189339394152004</v>
      </c>
      <c r="H318">
        <f>(Table2[[#This Row],[1Y Return vs Nifty]]-AVERAGE(Table2[1Y Return vs Nifty]))/_xlfn.STDEV.P(Table2[1Y Return vs Nifty])</f>
        <v>-0.47769734210560649</v>
      </c>
      <c r="I318">
        <v>15.5951148556923</v>
      </c>
      <c r="J318">
        <f>(Table2[[#This Row],[1M Return vs Nifty]]-AVERAGE(Table2[1M Return vs Nifty]))/_xlfn.STDEV.P(Table2[1M Return vs Nifty])</f>
        <v>1.1916590705450989</v>
      </c>
      <c r="K318">
        <v>-8.8885904322624505</v>
      </c>
      <c r="L318">
        <f>(Table2[[#This Row],[6M Return vs Nifty]]-AVERAGE(Table2[6M Return vs Nifty]))/_xlfn.STDEV.P(Table2[6M Return vs Nifty])</f>
        <v>-0.65542278100808693</v>
      </c>
      <c r="M318">
        <v>-8.3212598639245208</v>
      </c>
      <c r="N318">
        <f>(Table2[[#This Row],[1W Return vs Nifty]]-AVERAGE(Table2[1W Return vs Nifty]))/_xlfn.STDEV.P(Table2[1W Return vs Nifty])</f>
        <v>-1.6323912928891398</v>
      </c>
      <c r="O318">
        <v>16225.35</v>
      </c>
      <c r="P318">
        <v>15464.6288039754</v>
      </c>
      <c r="Q318">
        <v>14655.387526008901</v>
      </c>
      <c r="R318">
        <v>53.559531047312298</v>
      </c>
      <c r="S318" s="1">
        <f>(Table2[[#This Row],[Close Price]]-Table2[[#This Row],[20D EMA]])/Table2[[#This Row],[20D EMA]]</f>
        <v>-3.3993103384518733E-2</v>
      </c>
      <c r="T318" s="1">
        <f>(Table2[[#This Row],[Close Price]]-Table2[[#This Row],[50D EMA]])/Table2[[#This Row],[50D EMA]]</f>
        <v>1.3525781877857227E-2</v>
      </c>
      <c r="U318" s="1">
        <f>(Table2[[#This Row],[Close Price]]-Table2[[#This Row],[200D EMA]])/Table2[[#This Row],[200D EMA]]</f>
        <v>6.9490654694986609E-2</v>
      </c>
      <c r="V318">
        <v>5.2570513810853496</v>
      </c>
      <c r="W318">
        <v>15549.8</v>
      </c>
      <c r="X318">
        <v>16060.85</v>
      </c>
      <c r="Y318">
        <v>15452.6</v>
      </c>
      <c r="Z318">
        <v>16243</v>
      </c>
      <c r="AA318">
        <v>15378</v>
      </c>
      <c r="AB318">
        <v>18250</v>
      </c>
      <c r="AC318" s="1">
        <f>(Table2[[#This Row],[Close Price]]/Table2[[#This Row],[Day Low]])-1</f>
        <v>7.9743790916924073E-3</v>
      </c>
      <c r="AD318" s="1">
        <f>(Table2[[#This Row],[Day High]]/Table2[[#This Row],[Close Price]])-1</f>
        <v>2.4694075463512322E-2</v>
      </c>
      <c r="AE318" s="1">
        <f>(Table2[[#This Row],[Close Price]]/Table2[[#This Row],[Current Week Low]])-1</f>
        <v>1.4314743150019904E-2</v>
      </c>
      <c r="AF318" s="1">
        <f>(Table2[[#This Row],[Current Week High]]/Table2[[#This Row],[Close Price]])-1</f>
        <v>3.6315379805790693E-2</v>
      </c>
      <c r="AG318" s="1">
        <f>(Table2[[#This Row],[Close Price]]/Table2[[#This Row],[Current Month Low]])-1</f>
        <v>1.9235271166601509E-2</v>
      </c>
      <c r="AH318" s="1">
        <f>(Table2[[#This Row],[Current Month High]]/Table2[[#This Row],[Close Price]])-1</f>
        <v>0.16436346004159819</v>
      </c>
      <c r="AI318">
        <v>16.436346004159802</v>
      </c>
      <c r="AJ318">
        <v>34.146978145420398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-0.11</v>
      </c>
      <c r="AM318" t="s">
        <v>2949</v>
      </c>
      <c r="AN318">
        <v>-7.73</v>
      </c>
      <c r="AO318" t="s">
        <v>2949</v>
      </c>
      <c r="AP318">
        <v>6.3781173007312994E-2</v>
      </c>
      <c r="AQ318">
        <f>(Table2[[#This Row],[Sharpe Ratio]]-AVERAGE(Table2[Sharpe Ratio]))/_xlfn.STDEV.P(Table2[Sharpe Ratio])</f>
        <v>5.3332674182854395E-2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-1.5205196712748799</v>
      </c>
    </row>
    <row r="319" spans="1:44" x14ac:dyDescent="0.3">
      <c r="A319" t="s">
        <v>1191</v>
      </c>
      <c r="B319" t="s">
        <v>1192</v>
      </c>
      <c r="C319" t="s">
        <v>2920</v>
      </c>
      <c r="D319" t="s">
        <v>101</v>
      </c>
      <c r="E319">
        <v>8750.5060280500002</v>
      </c>
      <c r="F319">
        <v>208.23</v>
      </c>
      <c r="G319">
        <v>16.818294516395699</v>
      </c>
      <c r="H319">
        <f>(Table2[[#This Row],[1Y Return vs Nifty]]-AVERAGE(Table2[1Y Return vs Nifty]))/_xlfn.STDEV.P(Table2[1Y Return vs Nifty])</f>
        <v>-0.33714048934433305</v>
      </c>
      <c r="I319">
        <v>-5.8751881703202598</v>
      </c>
      <c r="J319">
        <f>(Table2[[#This Row],[1M Return vs Nifty]]-AVERAGE(Table2[1M Return vs Nifty]))/_xlfn.STDEV.P(Table2[1M Return vs Nifty])</f>
        <v>-0.90568813343945909</v>
      </c>
      <c r="K319">
        <v>9.1152591142151795</v>
      </c>
      <c r="L319">
        <f>(Table2[[#This Row],[6M Return vs Nifty]]-AVERAGE(Table2[6M Return vs Nifty]))/_xlfn.STDEV.P(Table2[6M Return vs Nifty])</f>
        <v>-0.10374948865195591</v>
      </c>
      <c r="M319">
        <v>-6.0782255960518796</v>
      </c>
      <c r="N319">
        <f>(Table2[[#This Row],[1W Return vs Nifty]]-AVERAGE(Table2[1W Return vs Nifty]))/_xlfn.STDEV.P(Table2[1W Return vs Nifty])</f>
        <v>-1.1879417127961918</v>
      </c>
      <c r="O319">
        <v>216.95</v>
      </c>
      <c r="P319">
        <v>218.12236643446201</v>
      </c>
      <c r="Q319">
        <v>194.265808592463</v>
      </c>
      <c r="R319">
        <v>40.327020865754498</v>
      </c>
      <c r="S319" s="1">
        <f>(Table2[[#This Row],[Close Price]]-Table2[[#This Row],[20D EMA]])/Table2[[#This Row],[20D EMA]]</f>
        <v>-4.0193592993777366E-2</v>
      </c>
      <c r="T319" s="1">
        <f>(Table2[[#This Row],[Close Price]]-Table2[[#This Row],[50D EMA]])/Table2[[#This Row],[50D EMA]]</f>
        <v>-4.5352370764023972E-2</v>
      </c>
      <c r="U319" s="1">
        <f>(Table2[[#This Row],[Close Price]]-Table2[[#This Row],[200D EMA]])/Table2[[#This Row],[200D EMA]]</f>
        <v>7.188187931120453E-2</v>
      </c>
      <c r="V319">
        <v>0.61921540778077899</v>
      </c>
      <c r="W319">
        <v>207.1</v>
      </c>
      <c r="X319">
        <v>214.2</v>
      </c>
      <c r="Y319">
        <v>207.1</v>
      </c>
      <c r="Z319">
        <v>215.39</v>
      </c>
      <c r="AA319">
        <v>189.55</v>
      </c>
      <c r="AB319">
        <v>225.99</v>
      </c>
      <c r="AC319" s="1">
        <f>(Table2[[#This Row],[Close Price]]/Table2[[#This Row],[Day Low]])-1</f>
        <v>5.4563013037178809E-3</v>
      </c>
      <c r="AD319" s="1">
        <f>(Table2[[#This Row],[Day High]]/Table2[[#This Row],[Close Price]])-1</f>
        <v>2.8670220429332982E-2</v>
      </c>
      <c r="AE319" s="1">
        <f>(Table2[[#This Row],[Close Price]]/Table2[[#This Row],[Current Week Low]])-1</f>
        <v>5.4563013037178809E-3</v>
      </c>
      <c r="AF319" s="1">
        <f>(Table2[[#This Row],[Current Week High]]/Table2[[#This Row],[Close Price]])-1</f>
        <v>3.4385054987273733E-2</v>
      </c>
      <c r="AG319" s="1">
        <f>(Table2[[#This Row],[Close Price]]/Table2[[#This Row],[Current Month Low]])-1</f>
        <v>9.8549195462938499E-2</v>
      </c>
      <c r="AH319" s="1">
        <f>(Table2[[#This Row],[Current Month High]]/Table2[[#This Row],[Close Price]])-1</f>
        <v>8.5290303990779526E-2</v>
      </c>
      <c r="AI319">
        <v>22.940978725447799</v>
      </c>
      <c r="AJ319">
        <v>48.682613352374098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-0.14000000000000001</v>
      </c>
      <c r="AM319" t="s">
        <v>2949</v>
      </c>
      <c r="AN319">
        <v>-2.35</v>
      </c>
      <c r="AO319" t="s">
        <v>2949</v>
      </c>
      <c r="AP319">
        <v>6.3609684765881996E-2</v>
      </c>
      <c r="AQ319">
        <f>(Table2[[#This Row],[Sharpe Ratio]]-AVERAGE(Table2[Sharpe Ratio]))/_xlfn.STDEV.P(Table2[Sharpe Ratio])</f>
        <v>5.1439863843953784E-2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20" spans="1:44" x14ac:dyDescent="0.3">
      <c r="A320" t="s">
        <v>1236</v>
      </c>
      <c r="B320" t="s">
        <v>1237</v>
      </c>
      <c r="C320" t="s">
        <v>2919</v>
      </c>
      <c r="D320" t="s">
        <v>1238</v>
      </c>
      <c r="E320">
        <v>8363.5100252800003</v>
      </c>
      <c r="F320">
        <v>321.64999999999998</v>
      </c>
      <c r="G320">
        <v>64.828938709879694</v>
      </c>
      <c r="H320">
        <f>(Table2[[#This Row],[1Y Return vs Nifty]]-AVERAGE(Table2[1Y Return vs Nifty]))/_xlfn.STDEV.P(Table2[1Y Return vs Nifty])</f>
        <v>0.23477398032977825</v>
      </c>
      <c r="I320">
        <v>-4.7845138667836702</v>
      </c>
      <c r="J320">
        <f>(Table2[[#This Row],[1M Return vs Nifty]]-AVERAGE(Table2[1M Return vs Nifty]))/_xlfn.STDEV.P(Table2[1M Return vs Nifty])</f>
        <v>-0.79914456494818997</v>
      </c>
      <c r="K320">
        <v>-5.9783566519196798</v>
      </c>
      <c r="L320">
        <f>(Table2[[#This Row],[6M Return vs Nifty]]-AVERAGE(Table2[6M Return vs Nifty]))/_xlfn.STDEV.P(Table2[6M Return vs Nifty])</f>
        <v>-0.56624750507706612</v>
      </c>
      <c r="M320">
        <v>-2.6920366473137598</v>
      </c>
      <c r="N320">
        <f>(Table2[[#This Row],[1W Return vs Nifty]]-AVERAGE(Table2[1W Return vs Nifty]))/_xlfn.STDEV.P(Table2[1W Return vs Nifty])</f>
        <v>-0.51697993662617614</v>
      </c>
      <c r="O320">
        <v>313.14</v>
      </c>
      <c r="P320">
        <v>306.01513501321602</v>
      </c>
      <c r="Q320">
        <v>285.532434743767</v>
      </c>
      <c r="R320">
        <v>74.285354721491899</v>
      </c>
      <c r="S320" s="1">
        <f>(Table2[[#This Row],[Close Price]]-Table2[[#This Row],[20D EMA]])/Table2[[#This Row],[20D EMA]]</f>
        <v>2.7176342849843493E-2</v>
      </c>
      <c r="T320" s="1">
        <f>(Table2[[#This Row],[Close Price]]-Table2[[#This Row],[50D EMA]])/Table2[[#This Row],[50D EMA]]</f>
        <v>5.1091802979315787E-2</v>
      </c>
      <c r="U320" s="1">
        <f>(Table2[[#This Row],[Close Price]]-Table2[[#This Row],[200D EMA]])/Table2[[#This Row],[200D EMA]]</f>
        <v>0.12649198781442955</v>
      </c>
      <c r="V320">
        <v>1.1966238370028</v>
      </c>
      <c r="W320">
        <v>312.10000000000002</v>
      </c>
      <c r="X320">
        <v>328.9</v>
      </c>
      <c r="Y320">
        <v>310.05</v>
      </c>
      <c r="Z320">
        <v>328.9</v>
      </c>
      <c r="AA320">
        <v>250.05</v>
      </c>
      <c r="AB320">
        <v>334.8</v>
      </c>
      <c r="AC320" s="1">
        <f>(Table2[[#This Row],[Close Price]]/Table2[[#This Row],[Day Low]])-1</f>
        <v>3.0599166933674926E-2</v>
      </c>
      <c r="AD320" s="1">
        <f>(Table2[[#This Row],[Day High]]/Table2[[#This Row],[Close Price]])-1</f>
        <v>2.2540027980724409E-2</v>
      </c>
      <c r="AE320" s="1">
        <f>(Table2[[#This Row],[Close Price]]/Table2[[#This Row],[Current Week Low]])-1</f>
        <v>3.7413320432188257E-2</v>
      </c>
      <c r="AF320" s="1">
        <f>(Table2[[#This Row],[Current Week High]]/Table2[[#This Row],[Close Price]])-1</f>
        <v>2.2540027980724409E-2</v>
      </c>
      <c r="AG320" s="1">
        <f>(Table2[[#This Row],[Close Price]]/Table2[[#This Row],[Current Month Low]])-1</f>
        <v>0.28634273145370903</v>
      </c>
      <c r="AH320" s="1">
        <f>(Table2[[#This Row],[Current Month High]]/Table2[[#This Row],[Close Price]])-1</f>
        <v>4.0882947302969264E-2</v>
      </c>
      <c r="AI320">
        <v>13.461837400901601</v>
      </c>
      <c r="AJ320">
        <v>110.160078405749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-0.04</v>
      </c>
      <c r="AM320" t="s">
        <v>2949</v>
      </c>
      <c r="AN320">
        <v>2.3199999999999998</v>
      </c>
      <c r="AO320" t="s">
        <v>2950</v>
      </c>
      <c r="AP320">
        <v>6.3508353386861005E-2</v>
      </c>
      <c r="AQ320">
        <f>(Table2[[#This Row],[Sharpe Ratio]]-AVERAGE(Table2[Sharpe Ratio]))/_xlfn.STDEV.P(Table2[Sharpe Ratio])</f>
        <v>5.0321413504353305E-2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-1.5972766128173008</v>
      </c>
    </row>
    <row r="321" spans="1:44" x14ac:dyDescent="0.3">
      <c r="A321" t="s">
        <v>1205</v>
      </c>
      <c r="B321" t="s">
        <v>1206</v>
      </c>
      <c r="C321" t="s">
        <v>2924</v>
      </c>
      <c r="D321" t="s">
        <v>1157</v>
      </c>
      <c r="E321">
        <v>8605.9168261800005</v>
      </c>
      <c r="F321">
        <v>80.86</v>
      </c>
      <c r="G321">
        <v>0.65458051859453903</v>
      </c>
      <c r="H321">
        <f>(Table2[[#This Row],[1Y Return vs Nifty]]-AVERAGE(Table2[1Y Return vs Nifty]))/_xlfn.STDEV.P(Table2[1Y Return vs Nifty])</f>
        <v>-0.5296865814517806</v>
      </c>
      <c r="I321">
        <v>-4.2869014965873404</v>
      </c>
      <c r="J321">
        <f>(Table2[[#This Row],[1M Return vs Nifty]]-AVERAGE(Table2[1M Return vs Nifty]))/_xlfn.STDEV.P(Table2[1M Return vs Nifty])</f>
        <v>-0.75053482189822285</v>
      </c>
      <c r="K321">
        <v>-20.102598395327401</v>
      </c>
      <c r="L321">
        <f>(Table2[[#This Row],[6M Return vs Nifty]]-AVERAGE(Table2[6M Return vs Nifty]))/_xlfn.STDEV.P(Table2[6M Return vs Nifty])</f>
        <v>-0.99904199852716835</v>
      </c>
      <c r="M321">
        <v>-3.57088560779586</v>
      </c>
      <c r="N321">
        <f>(Table2[[#This Row],[1W Return vs Nifty]]-AVERAGE(Table2[1W Return vs Nifty]))/_xlfn.STDEV.P(Table2[1W Return vs Nifty])</f>
        <v>-0.6911208568279229</v>
      </c>
      <c r="O321">
        <v>82.09</v>
      </c>
      <c r="P321">
        <v>84.021636592100094</v>
      </c>
      <c r="Q321">
        <v>85.426363568309498</v>
      </c>
      <c r="R321">
        <v>52.534006436381503</v>
      </c>
      <c r="S321" s="1">
        <f>(Table2[[#This Row],[Close Price]]-Table2[[#This Row],[20D EMA]])/Table2[[#This Row],[20D EMA]]</f>
        <v>-1.4983554635156583E-2</v>
      </c>
      <c r="T321" s="1">
        <f>(Table2[[#This Row],[Close Price]]-Table2[[#This Row],[50D EMA]])/Table2[[#This Row],[50D EMA]]</f>
        <v>-3.7628838479413278E-2</v>
      </c>
      <c r="U321" s="1">
        <f>(Table2[[#This Row],[Close Price]]-Table2[[#This Row],[200D EMA]])/Table2[[#This Row],[200D EMA]]</f>
        <v>-5.345379783909561E-2</v>
      </c>
      <c r="V321">
        <v>1.6987803542518201</v>
      </c>
      <c r="W321">
        <v>80.599999999999994</v>
      </c>
      <c r="X321">
        <v>83.35</v>
      </c>
      <c r="Y321">
        <v>80.599999999999994</v>
      </c>
      <c r="Z321">
        <v>84.74</v>
      </c>
      <c r="AA321">
        <v>72.05</v>
      </c>
      <c r="AB321">
        <v>86.98</v>
      </c>
      <c r="AC321" s="1">
        <f>(Table2[[#This Row],[Close Price]]/Table2[[#This Row],[Day Low]])-1</f>
        <v>3.225806451613078E-3</v>
      </c>
      <c r="AD321" s="1">
        <f>(Table2[[#This Row],[Day High]]/Table2[[#This Row],[Close Price]])-1</f>
        <v>3.0793964877566138E-2</v>
      </c>
      <c r="AE321" s="1">
        <f>(Table2[[#This Row],[Close Price]]/Table2[[#This Row],[Current Week Low]])-1</f>
        <v>3.225806451613078E-3</v>
      </c>
      <c r="AF321" s="1">
        <f>(Table2[[#This Row],[Current Week High]]/Table2[[#This Row],[Close Price]])-1</f>
        <v>4.7984170170665363E-2</v>
      </c>
      <c r="AG321" s="1">
        <f>(Table2[[#This Row],[Close Price]]/Table2[[#This Row],[Current Month Low]])-1</f>
        <v>0.12227619708535742</v>
      </c>
      <c r="AH321" s="1">
        <f>(Table2[[#This Row],[Current Month High]]/Table2[[#This Row],[Close Price]])-1</f>
        <v>7.5686371506307193E-2</v>
      </c>
      <c r="AI321">
        <v>67.820925055651699</v>
      </c>
      <c r="AJ321">
        <v>41.4873140857392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-0.15</v>
      </c>
      <c r="AM321" t="s">
        <v>2949</v>
      </c>
      <c r="AN321">
        <v>1.26</v>
      </c>
      <c r="AO321" t="s">
        <v>2950</v>
      </c>
      <c r="AP321">
        <v>6.3307144087266995E-2</v>
      </c>
      <c r="AQ321">
        <f>(Table2[[#This Row],[Sharpe Ratio]]-AVERAGE(Table2[Sharpe Ratio]))/_xlfn.STDEV.P(Table2[Sharpe Ratio])</f>
        <v>4.810055544798484E-2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22" spans="1:44" x14ac:dyDescent="0.3">
      <c r="A322" t="s">
        <v>781</v>
      </c>
      <c r="B322" t="s">
        <v>782</v>
      </c>
      <c r="C322" t="s">
        <v>2908</v>
      </c>
      <c r="D322" t="s">
        <v>49</v>
      </c>
      <c r="E322">
        <v>18309.542678539899</v>
      </c>
      <c r="F322">
        <v>214.5</v>
      </c>
      <c r="G322">
        <v>-12.1422671617951</v>
      </c>
      <c r="H322">
        <f>(Table2[[#This Row],[1Y Return vs Nifty]]-AVERAGE(Table2[1Y Return vs Nifty]))/_xlfn.STDEV.P(Table2[1Y Return vs Nifty])</f>
        <v>-0.68212574317466601</v>
      </c>
      <c r="I322">
        <v>-4.44297291539357</v>
      </c>
      <c r="J322">
        <f>(Table2[[#This Row],[1M Return vs Nifty]]-AVERAGE(Table2[1M Return vs Nifty]))/_xlfn.STDEV.P(Table2[1M Return vs Nifty])</f>
        <v>-0.76578080857379793</v>
      </c>
      <c r="K322">
        <v>0.77637396560401695</v>
      </c>
      <c r="L322">
        <f>(Table2[[#This Row],[6M Return vs Nifty]]-AVERAGE(Table2[6M Return vs Nifty]))/_xlfn.STDEV.P(Table2[6M Return vs Nifty])</f>
        <v>-0.3592692991590371</v>
      </c>
      <c r="M322">
        <v>-6.6270651675654104</v>
      </c>
      <c r="N322">
        <f>(Table2[[#This Row],[1W Return vs Nifty]]-AVERAGE(Table2[1W Return vs Nifty]))/_xlfn.STDEV.P(Table2[1W Return vs Nifty])</f>
        <v>-1.2966923995741222</v>
      </c>
      <c r="O322">
        <v>218.06</v>
      </c>
      <c r="P322">
        <v>219.856867980039</v>
      </c>
      <c r="Q322">
        <v>212.18133905654599</v>
      </c>
      <c r="R322">
        <v>45.194370054597201</v>
      </c>
      <c r="S322" s="1">
        <f>(Table2[[#This Row],[Close Price]]-Table2[[#This Row],[20D EMA]])/Table2[[#This Row],[20D EMA]]</f>
        <v>-1.6325781894891325E-2</v>
      </c>
      <c r="T322" s="1">
        <f>(Table2[[#This Row],[Close Price]]-Table2[[#This Row],[50D EMA]])/Table2[[#This Row],[50D EMA]]</f>
        <v>-2.4365251944393901E-2</v>
      </c>
      <c r="U322" s="1">
        <f>(Table2[[#This Row],[Close Price]]-Table2[[#This Row],[200D EMA]])/Table2[[#This Row],[200D EMA]]</f>
        <v>1.0927732635508001E-2</v>
      </c>
      <c r="V322">
        <v>0.70921013529240395</v>
      </c>
      <c r="W322">
        <v>213.05</v>
      </c>
      <c r="X322">
        <v>236.25</v>
      </c>
      <c r="Y322">
        <v>213.05</v>
      </c>
      <c r="Z322">
        <v>236.25</v>
      </c>
      <c r="AA322">
        <v>197.7</v>
      </c>
      <c r="AB322">
        <v>236.25</v>
      </c>
      <c r="AC322" s="1">
        <f>(Table2[[#This Row],[Close Price]]/Table2[[#This Row],[Day Low]])-1</f>
        <v>6.8059141046701299E-3</v>
      </c>
      <c r="AD322" s="1">
        <f>(Table2[[#This Row],[Day High]]/Table2[[#This Row],[Close Price]])-1</f>
        <v>0.10139860139860146</v>
      </c>
      <c r="AE322" s="1">
        <f>(Table2[[#This Row],[Close Price]]/Table2[[#This Row],[Current Week Low]])-1</f>
        <v>6.8059141046701299E-3</v>
      </c>
      <c r="AF322" s="1">
        <f>(Table2[[#This Row],[Current Week High]]/Table2[[#This Row],[Close Price]])-1</f>
        <v>0.10139860139860146</v>
      </c>
      <c r="AG322" s="1">
        <f>(Table2[[#This Row],[Close Price]]/Table2[[#This Row],[Current Month Low]])-1</f>
        <v>8.4977238239757336E-2</v>
      </c>
      <c r="AH322" s="1">
        <f>(Table2[[#This Row],[Current Month High]]/Table2[[#This Row],[Close Price]])-1</f>
        <v>0.10139860139860146</v>
      </c>
      <c r="AI322">
        <v>34.848484848484802</v>
      </c>
      <c r="AJ322">
        <v>17.469879518072201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-0.19</v>
      </c>
      <c r="AM322" t="s">
        <v>2949</v>
      </c>
      <c r="AN322">
        <v>-0.02</v>
      </c>
      <c r="AO322" t="s">
        <v>2949</v>
      </c>
      <c r="AP322">
        <v>6.3061236463071005E-2</v>
      </c>
      <c r="AQ322">
        <f>(Table2[[#This Row],[Sharpe Ratio]]-AVERAGE(Table2[Sharpe Ratio]))/_xlfn.STDEV.P(Table2[Sharpe Ratio])</f>
        <v>4.5386337320790719E-2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23" spans="1:44" x14ac:dyDescent="0.3">
      <c r="A323" t="s">
        <v>1473</v>
      </c>
      <c r="B323" t="s">
        <v>1474</v>
      </c>
      <c r="C323" t="s">
        <v>2922</v>
      </c>
      <c r="D323" t="s">
        <v>268</v>
      </c>
      <c r="E323">
        <v>5873.8526860800002</v>
      </c>
      <c r="F323">
        <v>787.4</v>
      </c>
      <c r="G323">
        <v>-10.0095384889834</v>
      </c>
      <c r="H323">
        <f>(Table2[[#This Row],[1Y Return vs Nifty]]-AVERAGE(Table2[1Y Return vs Nifty]))/_xlfn.STDEV.P(Table2[1Y Return vs Nifty])</f>
        <v>-0.65672016055106497</v>
      </c>
      <c r="I323">
        <v>-4.3463416891248103</v>
      </c>
      <c r="J323">
        <f>(Table2[[#This Row],[1M Return vs Nifty]]-AVERAGE(Table2[1M Return vs Nifty]))/_xlfn.STDEV.P(Table2[1M Return vs Nifty])</f>
        <v>-0.7563412942834391</v>
      </c>
      <c r="K323">
        <v>-11.356952798676501</v>
      </c>
      <c r="L323">
        <f>(Table2[[#This Row],[6M Return vs Nifty]]-AVERAGE(Table2[6M Return vs Nifty]))/_xlfn.STDEV.P(Table2[6M Return vs Nifty])</f>
        <v>-0.73105824940567887</v>
      </c>
      <c r="M323">
        <v>-0.82669005934523299</v>
      </c>
      <c r="N323">
        <f>(Table2[[#This Row],[1W Return vs Nifty]]-AVERAGE(Table2[1W Return vs Nifty]))/_xlfn.STDEV.P(Table2[1W Return vs Nifty])</f>
        <v>-0.14736788048192376</v>
      </c>
      <c r="O323">
        <v>774.39</v>
      </c>
      <c r="P323">
        <v>773.53933785351205</v>
      </c>
      <c r="Q323">
        <v>756.812989042656</v>
      </c>
      <c r="R323">
        <v>54.603855475342002</v>
      </c>
      <c r="S323" s="1">
        <f>(Table2[[#This Row],[Close Price]]-Table2[[#This Row],[20D EMA]])/Table2[[#This Row],[20D EMA]]</f>
        <v>1.6800320252069359E-2</v>
      </c>
      <c r="T323" s="1">
        <f>(Table2[[#This Row],[Close Price]]-Table2[[#This Row],[50D EMA]])/Table2[[#This Row],[50D EMA]]</f>
        <v>1.7918496795456793E-2</v>
      </c>
      <c r="U323" s="1">
        <f>(Table2[[#This Row],[Close Price]]-Table2[[#This Row],[200D EMA]])/Table2[[#This Row],[200D EMA]]</f>
        <v>4.0415547037631526E-2</v>
      </c>
      <c r="V323">
        <v>0.94076880364556903</v>
      </c>
      <c r="W323">
        <v>781.5</v>
      </c>
      <c r="X323">
        <v>797.2</v>
      </c>
      <c r="Y323">
        <v>774.6</v>
      </c>
      <c r="Z323">
        <v>797.2</v>
      </c>
      <c r="AA323">
        <v>645</v>
      </c>
      <c r="AB323">
        <v>819</v>
      </c>
      <c r="AC323" s="1">
        <f>(Table2[[#This Row],[Close Price]]/Table2[[#This Row],[Day Low]])-1</f>
        <v>7.5495841330774915E-3</v>
      </c>
      <c r="AD323" s="1">
        <f>(Table2[[#This Row],[Day High]]/Table2[[#This Row],[Close Price]])-1</f>
        <v>1.2446024892049934E-2</v>
      </c>
      <c r="AE323" s="1">
        <f>(Table2[[#This Row],[Close Price]]/Table2[[#This Row],[Current Week Low]])-1</f>
        <v>1.6524657887942107E-2</v>
      </c>
      <c r="AF323" s="1">
        <f>(Table2[[#This Row],[Current Week High]]/Table2[[#This Row],[Close Price]])-1</f>
        <v>1.2446024892049934E-2</v>
      </c>
      <c r="AG323" s="1">
        <f>(Table2[[#This Row],[Close Price]]/Table2[[#This Row],[Current Month Low]])-1</f>
        <v>0.22077519379844968</v>
      </c>
      <c r="AH323" s="1">
        <f>(Table2[[#This Row],[Current Month High]]/Table2[[#This Row],[Close Price]])-1</f>
        <v>4.0132080264160486E-2</v>
      </c>
      <c r="AI323">
        <v>10.3378206756413</v>
      </c>
      <c r="AJ323">
        <v>26.388443017656499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0.02</v>
      </c>
      <c r="AM323" t="s">
        <v>2950</v>
      </c>
      <c r="AN323">
        <v>8.94</v>
      </c>
      <c r="AO323" t="s">
        <v>2950</v>
      </c>
      <c r="AP323">
        <v>6.2769876026634003E-2</v>
      </c>
      <c r="AQ323">
        <f>(Table2[[#This Row],[Sharpe Ratio]]-AVERAGE(Table2[Sharpe Ratio]))/_xlfn.STDEV.P(Table2[Sharpe Ratio])</f>
        <v>4.2170431426412205E-2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-2.2493171532956944</v>
      </c>
    </row>
    <row r="324" spans="1:44" x14ac:dyDescent="0.3">
      <c r="A324" t="s">
        <v>1169</v>
      </c>
      <c r="B324" t="s">
        <v>1170</v>
      </c>
      <c r="C324" t="s">
        <v>2922</v>
      </c>
      <c r="D324" t="s">
        <v>445</v>
      </c>
      <c r="E324">
        <v>8949.8053237999993</v>
      </c>
      <c r="F324">
        <v>238.04</v>
      </c>
      <c r="G324">
        <v>18.548414935156401</v>
      </c>
      <c r="H324">
        <f>(Table2[[#This Row],[1Y Return vs Nifty]]-AVERAGE(Table2[1Y Return vs Nifty]))/_xlfn.STDEV.P(Table2[1Y Return vs Nifty])</f>
        <v>-0.31653087415607922</v>
      </c>
      <c r="I324">
        <v>4.1369054671057803</v>
      </c>
      <c r="J324">
        <f>(Table2[[#This Row],[1M Return vs Nifty]]-AVERAGE(Table2[1M Return vs Nifty]))/_xlfn.STDEV.P(Table2[1M Return vs Nifty])</f>
        <v>7.2352864447051343E-2</v>
      </c>
      <c r="K324">
        <v>-8.3070637396519498</v>
      </c>
      <c r="L324">
        <f>(Table2[[#This Row],[6M Return vs Nifty]]-AVERAGE(Table2[6M Return vs Nifty]))/_xlfn.STDEV.P(Table2[6M Return vs Nifty])</f>
        <v>-0.6376036615871421</v>
      </c>
      <c r="M324">
        <v>6.6771365848516</v>
      </c>
      <c r="N324">
        <f>(Table2[[#This Row],[1W Return vs Nifty]]-AVERAGE(Table2[1W Return vs Nifty]))/_xlfn.STDEV.P(Table2[1W Return vs Nifty])</f>
        <v>1.3394897430828898</v>
      </c>
      <c r="O324">
        <v>231.12</v>
      </c>
      <c r="P324">
        <v>228.55010418141401</v>
      </c>
      <c r="Q324">
        <v>217.279280872653</v>
      </c>
      <c r="R324">
        <v>41.6693296603734</v>
      </c>
      <c r="S324" s="1">
        <f>(Table2[[#This Row],[Close Price]]-Table2[[#This Row],[20D EMA]])/Table2[[#This Row],[20D EMA]]</f>
        <v>2.9941156109380352E-2</v>
      </c>
      <c r="T324" s="1">
        <f>(Table2[[#This Row],[Close Price]]-Table2[[#This Row],[50D EMA]])/Table2[[#This Row],[50D EMA]]</f>
        <v>4.1522167984020149E-2</v>
      </c>
      <c r="U324" s="1">
        <f>(Table2[[#This Row],[Close Price]]-Table2[[#This Row],[200D EMA]])/Table2[[#This Row],[200D EMA]]</f>
        <v>9.5548544914021552E-2</v>
      </c>
      <c r="V324">
        <v>2.7037994545825099</v>
      </c>
      <c r="W324">
        <v>237</v>
      </c>
      <c r="X324">
        <v>245.79</v>
      </c>
      <c r="Y324">
        <v>237</v>
      </c>
      <c r="Z324">
        <v>248.12</v>
      </c>
      <c r="AA324">
        <v>187.8</v>
      </c>
      <c r="AB324">
        <v>274.7</v>
      </c>
      <c r="AC324" s="1">
        <f>(Table2[[#This Row],[Close Price]]/Table2[[#This Row],[Day Low]])-1</f>
        <v>4.3881856540084474E-3</v>
      </c>
      <c r="AD324" s="1">
        <f>(Table2[[#This Row],[Day High]]/Table2[[#This Row],[Close Price]])-1</f>
        <v>3.2557553352377644E-2</v>
      </c>
      <c r="AE324" s="1">
        <f>(Table2[[#This Row],[Close Price]]/Table2[[#This Row],[Current Week Low]])-1</f>
        <v>4.3881856540084474E-3</v>
      </c>
      <c r="AF324" s="1">
        <f>(Table2[[#This Row],[Current Week High]]/Table2[[#This Row],[Close Price]])-1</f>
        <v>4.2345824231221796E-2</v>
      </c>
      <c r="AG324" s="1">
        <f>(Table2[[#This Row],[Close Price]]/Table2[[#This Row],[Current Month Low]])-1</f>
        <v>0.26751863684771027</v>
      </c>
      <c r="AH324" s="1">
        <f>(Table2[[#This Row],[Current Month High]]/Table2[[#This Row],[Close Price]])-1</f>
        <v>0.15400772979331201</v>
      </c>
      <c r="AI324">
        <v>35.376407326499702</v>
      </c>
      <c r="AJ324">
        <v>62.873759835785101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-0.04</v>
      </c>
      <c r="AM324" t="s">
        <v>2949</v>
      </c>
      <c r="AN324">
        <v>14.52</v>
      </c>
      <c r="AO324" t="s">
        <v>2950</v>
      </c>
      <c r="AP324">
        <v>6.2449390147209002E-2</v>
      </c>
      <c r="AQ324">
        <f>(Table2[[#This Row],[Sharpe Ratio]]-AVERAGE(Table2[Sharpe Ratio]))/_xlfn.STDEV.P(Table2[Sharpe Ratio])</f>
        <v>3.8633051947881712E-2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0.4963411237346016</v>
      </c>
    </row>
    <row r="325" spans="1:44" x14ac:dyDescent="0.3">
      <c r="A325" t="s">
        <v>729</v>
      </c>
      <c r="B325" t="s">
        <v>730</v>
      </c>
      <c r="C325" t="s">
        <v>2916</v>
      </c>
      <c r="D325" t="s">
        <v>383</v>
      </c>
      <c r="E325">
        <v>19848.743050500001</v>
      </c>
      <c r="F325">
        <v>334.7</v>
      </c>
      <c r="G325">
        <v>61.317829740821303</v>
      </c>
      <c r="H325">
        <f>(Table2[[#This Row],[1Y Return vs Nifty]]-AVERAGE(Table2[1Y Return vs Nifty]))/_xlfn.STDEV.P(Table2[1Y Return vs Nifty])</f>
        <v>0.19294879639942852</v>
      </c>
      <c r="I325">
        <v>0.49154721957769898</v>
      </c>
      <c r="J325">
        <f>(Table2[[#This Row],[1M Return vs Nifty]]-AVERAGE(Table2[1M Return vs Nifty]))/_xlfn.STDEV.P(Table2[1M Return vs Nifty])</f>
        <v>-0.28374746253538519</v>
      </c>
      <c r="K325">
        <v>47.065889306700001</v>
      </c>
      <c r="L325">
        <f>(Table2[[#This Row],[6M Return vs Nifty]]-AVERAGE(Table2[6M Return vs Nifty]))/_xlfn.STDEV.P(Table2[6M Return vs Nifty])</f>
        <v>1.0591323189986857</v>
      </c>
      <c r="M325">
        <v>-0.97816914508934505</v>
      </c>
      <c r="N325">
        <f>(Table2[[#This Row],[1W Return vs Nifty]]-AVERAGE(Table2[1W Return vs Nifty]))/_xlfn.STDEV.P(Table2[1W Return vs Nifty])</f>
        <v>-0.17738294401266821</v>
      </c>
      <c r="O325">
        <v>327.35000000000002</v>
      </c>
      <c r="P325">
        <v>303.86474505938298</v>
      </c>
      <c r="Q325">
        <v>248.80845116159199</v>
      </c>
      <c r="R325">
        <v>74.370900032075099</v>
      </c>
      <c r="S325" s="1">
        <f>(Table2[[#This Row],[Close Price]]-Table2[[#This Row],[20D EMA]])/Table2[[#This Row],[20D EMA]]</f>
        <v>2.245303192301807E-2</v>
      </c>
      <c r="T325" s="1">
        <f>(Table2[[#This Row],[Close Price]]-Table2[[#This Row],[50D EMA]])/Table2[[#This Row],[50D EMA]]</f>
        <v>0.1014769085324163</v>
      </c>
      <c r="U325" s="1">
        <f>(Table2[[#This Row],[Close Price]]-Table2[[#This Row],[200D EMA]])/Table2[[#This Row],[200D EMA]]</f>
        <v>0.34521154099634893</v>
      </c>
      <c r="V325">
        <v>0.52536497500109303</v>
      </c>
      <c r="W325">
        <v>329.9</v>
      </c>
      <c r="X325">
        <v>340</v>
      </c>
      <c r="Y325">
        <v>327.2</v>
      </c>
      <c r="Z325">
        <v>340</v>
      </c>
      <c r="AA325">
        <v>307.10000000000002</v>
      </c>
      <c r="AB325">
        <v>355.9</v>
      </c>
      <c r="AC325" s="1">
        <f>(Table2[[#This Row],[Close Price]]/Table2[[#This Row],[Day Low]])-1</f>
        <v>1.4549863595028745E-2</v>
      </c>
      <c r="AD325" s="1">
        <f>(Table2[[#This Row],[Day High]]/Table2[[#This Row],[Close Price]])-1</f>
        <v>1.5835076187630692E-2</v>
      </c>
      <c r="AE325" s="1">
        <f>(Table2[[#This Row],[Close Price]]/Table2[[#This Row],[Current Week Low]])-1</f>
        <v>2.2921760391197976E-2</v>
      </c>
      <c r="AF325" s="1">
        <f>(Table2[[#This Row],[Current Week High]]/Table2[[#This Row],[Close Price]])-1</f>
        <v>1.5835076187630692E-2</v>
      </c>
      <c r="AG325" s="1">
        <f>(Table2[[#This Row],[Close Price]]/Table2[[#This Row],[Current Month Low]])-1</f>
        <v>8.9873005535656025E-2</v>
      </c>
      <c r="AH325" s="1">
        <f>(Table2[[#This Row],[Current Month High]]/Table2[[#This Row],[Close Price]])-1</f>
        <v>6.3340304750522769E-2</v>
      </c>
      <c r="AI325">
        <v>6.3340304750522698</v>
      </c>
      <c r="AJ325">
        <v>96.824463393119601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0.18</v>
      </c>
      <c r="AM325" t="s">
        <v>2950</v>
      </c>
      <c r="AN325">
        <v>-2.0099999999999998</v>
      </c>
      <c r="AO325" t="s">
        <v>2949</v>
      </c>
      <c r="AP325">
        <v>6.2321120556526999E-2</v>
      </c>
      <c r="AQ325">
        <f>(Table2[[#This Row],[Sharpe Ratio]]-AVERAGE(Table2[Sharpe Ratio]))/_xlfn.STDEV.P(Table2[Sharpe Ratio])</f>
        <v>3.7217269703084845E-2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0.82816797855314572</v>
      </c>
    </row>
    <row r="326" spans="1:44" x14ac:dyDescent="0.3">
      <c r="A326" t="s">
        <v>189</v>
      </c>
      <c r="B326" t="s">
        <v>190</v>
      </c>
      <c r="C326" t="s">
        <v>2912</v>
      </c>
      <c r="D326" t="s">
        <v>191</v>
      </c>
      <c r="E326">
        <v>133650.87087585</v>
      </c>
      <c r="F326">
        <v>4775.05</v>
      </c>
      <c r="G326">
        <v>7.3596259829670698</v>
      </c>
      <c r="H326">
        <f>(Table2[[#This Row],[1Y Return vs Nifty]]-AVERAGE(Table2[1Y Return vs Nifty]))/_xlfn.STDEV.P(Table2[1Y Return vs Nifty])</f>
        <v>-0.4498144492336949</v>
      </c>
      <c r="I326">
        <v>-2.9868528083510699</v>
      </c>
      <c r="J326">
        <f>(Table2[[#This Row],[1M Return vs Nifty]]-AVERAGE(Table2[1M Return vs Nifty]))/_xlfn.STDEV.P(Table2[1M Return vs Nifty])</f>
        <v>-0.62353831523445435</v>
      </c>
      <c r="K326">
        <v>7.0726915866592002</v>
      </c>
      <c r="L326">
        <f>(Table2[[#This Row],[6M Return vs Nifty]]-AVERAGE(Table2[6M Return vs Nifty]))/_xlfn.STDEV.P(Table2[6M Return vs Nifty])</f>
        <v>-0.16633776733522165</v>
      </c>
      <c r="M326">
        <v>-2.26375126143044</v>
      </c>
      <c r="N326">
        <f>(Table2[[#This Row],[1W Return vs Nifty]]-AVERAGE(Table2[1W Return vs Nifty]))/_xlfn.STDEV.P(Table2[1W Return vs Nifty])</f>
        <v>-0.432116650031664</v>
      </c>
      <c r="O326">
        <v>4790.71</v>
      </c>
      <c r="P326">
        <v>4623.8051702266403</v>
      </c>
      <c r="Q326">
        <v>4089.7844172200998</v>
      </c>
      <c r="R326">
        <v>81.903198189910697</v>
      </c>
      <c r="S326" s="1">
        <f>(Table2[[#This Row],[Close Price]]-Table2[[#This Row],[20D EMA]])/Table2[[#This Row],[20D EMA]]</f>
        <v>-3.2688265413685766E-3</v>
      </c>
      <c r="T326" s="1">
        <f>(Table2[[#This Row],[Close Price]]-Table2[[#This Row],[50D EMA]])/Table2[[#This Row],[50D EMA]]</f>
        <v>3.2710035177789837E-2</v>
      </c>
      <c r="U326" s="1">
        <f>(Table2[[#This Row],[Close Price]]-Table2[[#This Row],[200D EMA]])/Table2[[#This Row],[200D EMA]]</f>
        <v>0.16755542905747772</v>
      </c>
      <c r="V326">
        <v>0.80819973298914405</v>
      </c>
      <c r="W326">
        <v>4762.05</v>
      </c>
      <c r="X326">
        <v>4896</v>
      </c>
      <c r="Y326">
        <v>4762.05</v>
      </c>
      <c r="Z326">
        <v>4896</v>
      </c>
      <c r="AA326">
        <v>4253.8500000000004</v>
      </c>
      <c r="AB326">
        <v>4976</v>
      </c>
      <c r="AC326" s="1">
        <f>(Table2[[#This Row],[Close Price]]/Table2[[#This Row],[Day Low]])-1</f>
        <v>2.7299167375394173E-3</v>
      </c>
      <c r="AD326" s="1">
        <f>(Table2[[#This Row],[Day High]]/Table2[[#This Row],[Close Price]])-1</f>
        <v>2.5329577700756944E-2</v>
      </c>
      <c r="AE326" s="1">
        <f>(Table2[[#This Row],[Close Price]]/Table2[[#This Row],[Current Week Low]])-1</f>
        <v>2.7299167375394173E-3</v>
      </c>
      <c r="AF326" s="1">
        <f>(Table2[[#This Row],[Current Week High]]/Table2[[#This Row],[Close Price]])-1</f>
        <v>2.5329577700756944E-2</v>
      </c>
      <c r="AG326" s="1">
        <f>(Table2[[#This Row],[Close Price]]/Table2[[#This Row],[Current Month Low]])-1</f>
        <v>0.12252430151509808</v>
      </c>
      <c r="AH326" s="1">
        <f>(Table2[[#This Row],[Current Month High]]/Table2[[#This Row],[Close Price]])-1</f>
        <v>4.2083328970377254E-2</v>
      </c>
      <c r="AI326">
        <v>4.2083328970377201</v>
      </c>
      <c r="AJ326">
        <v>51.109177215189803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0.04</v>
      </c>
      <c r="AM326" t="s">
        <v>2950</v>
      </c>
      <c r="AN326">
        <v>1.17</v>
      </c>
      <c r="AO326" t="s">
        <v>2950</v>
      </c>
      <c r="AP326">
        <v>6.2249741686014E-2</v>
      </c>
      <c r="AQ326">
        <f>(Table2[[#This Row],[Sharpe Ratio]]-AVERAGE(Table2[Sharpe Ratio]))/_xlfn.STDEV.P(Table2[Sharpe Ratio])</f>
        <v>3.6429421726111938E-2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-1.6353777601089228</v>
      </c>
    </row>
    <row r="327" spans="1:44" x14ac:dyDescent="0.3">
      <c r="A327" t="s">
        <v>1566</v>
      </c>
      <c r="B327" t="s">
        <v>1567</v>
      </c>
      <c r="C327" t="s">
        <v>2911</v>
      </c>
      <c r="D327" t="s">
        <v>46</v>
      </c>
      <c r="E327">
        <v>5110.5661654850001</v>
      </c>
      <c r="F327">
        <v>237.81</v>
      </c>
      <c r="G327">
        <v>175.27857206632501</v>
      </c>
      <c r="H327">
        <f>(Table2[[#This Row],[1Y Return vs Nifty]]-AVERAGE(Table2[1Y Return vs Nifty]))/_xlfn.STDEV.P(Table2[1Y Return vs Nifty])</f>
        <v>1.5504768738836328</v>
      </c>
      <c r="I327">
        <v>29.585906766787101</v>
      </c>
      <c r="J327">
        <f>(Table2[[#This Row],[1M Return vs Nifty]]-AVERAGE(Table2[1M Return vs Nifty]))/_xlfn.STDEV.P(Table2[1M Return vs Nifty])</f>
        <v>2.5583630365167473</v>
      </c>
      <c r="K327">
        <v>59.058243328024901</v>
      </c>
      <c r="L327">
        <f>(Table2[[#This Row],[6M Return vs Nifty]]-AVERAGE(Table2[6M Return vs Nifty]))/_xlfn.STDEV.P(Table2[6M Return vs Nifty])</f>
        <v>1.4266015876662279</v>
      </c>
      <c r="M327">
        <v>7.1558090917273001</v>
      </c>
      <c r="N327">
        <f>(Table2[[#This Row],[1W Return vs Nifty]]-AVERAGE(Table2[1W Return vs Nifty]))/_xlfn.STDEV.P(Table2[1W Return vs Nifty])</f>
        <v>1.4343370656272385</v>
      </c>
      <c r="O327">
        <v>215.07</v>
      </c>
      <c r="P327">
        <v>195.579858892375</v>
      </c>
      <c r="Q327">
        <v>160.36024939479799</v>
      </c>
      <c r="R327">
        <v>58.342089871964397</v>
      </c>
      <c r="S327" s="1">
        <f>(Table2[[#This Row],[Close Price]]-Table2[[#This Row],[20D EMA]])/Table2[[#This Row],[20D EMA]]</f>
        <v>0.10573301715720468</v>
      </c>
      <c r="T327" s="1">
        <f>(Table2[[#This Row],[Close Price]]-Table2[[#This Row],[50D EMA]])/Table2[[#This Row],[50D EMA]]</f>
        <v>0.21592275066965708</v>
      </c>
      <c r="U327" s="1">
        <f>(Table2[[#This Row],[Close Price]]-Table2[[#This Row],[200D EMA]])/Table2[[#This Row],[200D EMA]]</f>
        <v>0.48297349809256684</v>
      </c>
      <c r="V327">
        <v>1.7266509024060299</v>
      </c>
      <c r="W327">
        <v>235.41</v>
      </c>
      <c r="X327">
        <v>249</v>
      </c>
      <c r="Y327">
        <v>235.01</v>
      </c>
      <c r="Z327">
        <v>249</v>
      </c>
      <c r="AA327">
        <v>163</v>
      </c>
      <c r="AB327">
        <v>249</v>
      </c>
      <c r="AC327" s="1">
        <f>(Table2[[#This Row],[Close Price]]/Table2[[#This Row],[Day Low]])-1</f>
        <v>1.0194978972855928E-2</v>
      </c>
      <c r="AD327" s="1">
        <f>(Table2[[#This Row],[Day High]]/Table2[[#This Row],[Close Price]])-1</f>
        <v>4.7054371136621587E-2</v>
      </c>
      <c r="AE327" s="1">
        <f>(Table2[[#This Row],[Close Price]]/Table2[[#This Row],[Current Week Low]])-1</f>
        <v>1.1914386621845852E-2</v>
      </c>
      <c r="AF327" s="1">
        <f>(Table2[[#This Row],[Current Week High]]/Table2[[#This Row],[Close Price]])-1</f>
        <v>4.7054371136621587E-2</v>
      </c>
      <c r="AG327" s="1">
        <f>(Table2[[#This Row],[Close Price]]/Table2[[#This Row],[Current Month Low]])-1</f>
        <v>0.45895705521472396</v>
      </c>
      <c r="AH327" s="1">
        <f>(Table2[[#This Row],[Current Month High]]/Table2[[#This Row],[Close Price]])-1</f>
        <v>4.7054371136621587E-2</v>
      </c>
      <c r="AI327">
        <v>4.7054371136621498</v>
      </c>
      <c r="AJ327">
        <v>204.299424184261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0.31</v>
      </c>
      <c r="AM327" t="s">
        <v>2950</v>
      </c>
      <c r="AN327">
        <v>27.61</v>
      </c>
      <c r="AO327" t="s">
        <v>2950</v>
      </c>
      <c r="AP327">
        <v>6.2000505358827999E-2</v>
      </c>
      <c r="AQ327">
        <f>(Table2[[#This Row],[Sharpe Ratio]]-AVERAGE(Table2[Sharpe Ratio]))/_xlfn.STDEV.P(Table2[Sharpe Ratio])</f>
        <v>3.3678462867413168E-2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7.003457026561259</v>
      </c>
    </row>
    <row r="328" spans="1:44" x14ac:dyDescent="0.3">
      <c r="A328" t="s">
        <v>1722</v>
      </c>
      <c r="B328" t="s">
        <v>1723</v>
      </c>
      <c r="C328" t="s">
        <v>2911</v>
      </c>
      <c r="D328" t="s">
        <v>109</v>
      </c>
      <c r="E328">
        <v>3878.2611112</v>
      </c>
      <c r="F328">
        <v>9.77</v>
      </c>
      <c r="G328">
        <v>-0.203218870010548</v>
      </c>
      <c r="H328">
        <f>(Table2[[#This Row],[1Y Return vs Nifty]]-AVERAGE(Table2[1Y Return vs Nifty]))/_xlfn.STDEV.P(Table2[1Y Return vs Nifty])</f>
        <v>-0.53990489638302319</v>
      </c>
      <c r="I328">
        <v>-38.863408859220499</v>
      </c>
      <c r="J328">
        <f>(Table2[[#This Row],[1M Return vs Nifty]]-AVERAGE(Table2[1M Return vs Nifty]))/_xlfn.STDEV.P(Table2[1M Return vs Nifty])</f>
        <v>-4.1281742037322422</v>
      </c>
      <c r="K328">
        <v>-64.251400906498006</v>
      </c>
      <c r="L328">
        <f>(Table2[[#This Row],[6M Return vs Nifty]]-AVERAGE(Table2[6M Return vs Nifty]))/_xlfn.STDEV.P(Table2[6M Return vs Nifty])</f>
        <v>-2.3518479732740074</v>
      </c>
      <c r="M328">
        <v>-10.7813295096821</v>
      </c>
      <c r="N328">
        <f>(Table2[[#This Row],[1W Return vs Nifty]]-AVERAGE(Table2[1W Return vs Nifty]))/_xlfn.STDEV.P(Table2[1W Return vs Nifty])</f>
        <v>-2.1198456919221753</v>
      </c>
      <c r="O328">
        <v>11.96</v>
      </c>
      <c r="P328">
        <v>14.680374735285399</v>
      </c>
      <c r="Q328">
        <v>16.314640754452299</v>
      </c>
      <c r="R328">
        <v>32.598047024644401</v>
      </c>
      <c r="S328" s="1">
        <f>(Table2[[#This Row],[Close Price]]-Table2[[#This Row],[20D EMA]])/Table2[[#This Row],[20D EMA]]</f>
        <v>-0.18311036789297669</v>
      </c>
      <c r="T328" s="1">
        <f>(Table2[[#This Row],[Close Price]]-Table2[[#This Row],[50D EMA]])/Table2[[#This Row],[50D EMA]]</f>
        <v>-0.3344856533861455</v>
      </c>
      <c r="U328" s="1">
        <f>(Table2[[#This Row],[Close Price]]-Table2[[#This Row],[200D EMA]])/Table2[[#This Row],[200D EMA]]</f>
        <v>-0.40115138622750568</v>
      </c>
      <c r="V328">
        <v>0.93753034417103398</v>
      </c>
      <c r="W328">
        <v>9.73</v>
      </c>
      <c r="X328">
        <v>10.5</v>
      </c>
      <c r="Y328">
        <v>9.73</v>
      </c>
      <c r="Z328">
        <v>10.65</v>
      </c>
      <c r="AA328">
        <v>9.73</v>
      </c>
      <c r="AB328">
        <v>16.95</v>
      </c>
      <c r="AC328" s="1">
        <f>(Table2[[#This Row],[Close Price]]/Table2[[#This Row],[Day Low]])-1</f>
        <v>4.1109969167523186E-3</v>
      </c>
      <c r="AD328" s="1">
        <f>(Table2[[#This Row],[Day High]]/Table2[[#This Row],[Close Price]])-1</f>
        <v>7.4718526100307159E-2</v>
      </c>
      <c r="AE328" s="1">
        <f>(Table2[[#This Row],[Close Price]]/Table2[[#This Row],[Current Week Low]])-1</f>
        <v>4.1109969167523186E-3</v>
      </c>
      <c r="AF328" s="1">
        <f>(Table2[[#This Row],[Current Week High]]/Table2[[#This Row],[Close Price]])-1</f>
        <v>9.0071647901740048E-2</v>
      </c>
      <c r="AG328" s="1">
        <f>(Table2[[#This Row],[Close Price]]/Table2[[#This Row],[Current Month Low]])-1</f>
        <v>4.1109969167523186E-3</v>
      </c>
      <c r="AH328" s="1">
        <f>(Table2[[#This Row],[Current Month High]]/Table2[[#This Row],[Close Price]])-1</f>
        <v>0.7349027635619243</v>
      </c>
      <c r="AI328">
        <v>177.89150460593601</v>
      </c>
      <c r="AJ328">
        <v>30.266666666666602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-0.53</v>
      </c>
      <c r="AM328" t="s">
        <v>2949</v>
      </c>
      <c r="AN328">
        <v>-14.67</v>
      </c>
      <c r="AO328" t="s">
        <v>2949</v>
      </c>
      <c r="AP328">
        <v>6.1858492884986002E-2</v>
      </c>
      <c r="AQ328">
        <f>(Table2[[#This Row],[Sharpe Ratio]]-AVERAGE(Table2[Sharpe Ratio]))/_xlfn.STDEV.P(Table2[Sharpe Ratio])</f>
        <v>3.2110992838576567E-2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29" spans="1:44" x14ac:dyDescent="0.3">
      <c r="A329" t="s">
        <v>820</v>
      </c>
      <c r="B329" t="s">
        <v>821</v>
      </c>
      <c r="C329" t="s">
        <v>2907</v>
      </c>
      <c r="D329" t="s">
        <v>21</v>
      </c>
      <c r="E329">
        <v>17064.651912220001</v>
      </c>
      <c r="F329">
        <v>695.75</v>
      </c>
      <c r="G329">
        <v>77.455778020207802</v>
      </c>
      <c r="H329">
        <f>(Table2[[#This Row],[1Y Return vs Nifty]]-AVERAGE(Table2[1Y Return vs Nifty]))/_xlfn.STDEV.P(Table2[1Y Return vs Nifty])</f>
        <v>0.38518796100297698</v>
      </c>
      <c r="I329">
        <v>5.85696946130565</v>
      </c>
      <c r="J329">
        <f>(Table2[[#This Row],[1M Return vs Nifty]]-AVERAGE(Table2[1M Return vs Nifty]))/_xlfn.STDEV.P(Table2[1M Return vs Nifty])</f>
        <v>0.24037897029841349</v>
      </c>
      <c r="K329">
        <v>-16.411397694694202</v>
      </c>
      <c r="L329">
        <f>(Table2[[#This Row],[6M Return vs Nifty]]-AVERAGE(Table2[6M Return vs Nifty]))/_xlfn.STDEV.P(Table2[6M Return vs Nifty])</f>
        <v>-0.88593636309021939</v>
      </c>
      <c r="M329">
        <v>0.41299251818357202</v>
      </c>
      <c r="N329">
        <f>(Table2[[#This Row],[1W Return vs Nifty]]-AVERAGE(Table2[1W Return vs Nifty]))/_xlfn.STDEV.P(Table2[1W Return vs Nifty])</f>
        <v>9.827098867087912E-2</v>
      </c>
      <c r="O329">
        <v>665.73</v>
      </c>
      <c r="P329">
        <v>665.73101053265896</v>
      </c>
      <c r="Q329">
        <v>639.25582208304502</v>
      </c>
      <c r="R329">
        <v>51.601116378645997</v>
      </c>
      <c r="S329" s="1">
        <f>(Table2[[#This Row],[Close Price]]-Table2[[#This Row],[20D EMA]])/Table2[[#This Row],[20D EMA]]</f>
        <v>4.5093356165412379E-2</v>
      </c>
      <c r="T329" s="1">
        <f>(Table2[[#This Row],[Close Price]]-Table2[[#This Row],[50D EMA]])/Table2[[#This Row],[50D EMA]]</f>
        <v>4.5091769787503976E-2</v>
      </c>
      <c r="U329" s="1">
        <f>(Table2[[#This Row],[Close Price]]-Table2[[#This Row],[200D EMA]])/Table2[[#This Row],[200D EMA]]</f>
        <v>8.8374913399874966E-2</v>
      </c>
      <c r="V329">
        <v>1.3468046982787101</v>
      </c>
      <c r="W329">
        <v>681.05</v>
      </c>
      <c r="X329">
        <v>698.85</v>
      </c>
      <c r="Y329">
        <v>675.5</v>
      </c>
      <c r="Z329">
        <v>698.85</v>
      </c>
      <c r="AA329">
        <v>565.29999999999995</v>
      </c>
      <c r="AB329">
        <v>701.45</v>
      </c>
      <c r="AC329" s="1">
        <f>(Table2[[#This Row],[Close Price]]/Table2[[#This Row],[Day Low]])-1</f>
        <v>2.1584318331987484E-2</v>
      </c>
      <c r="AD329" s="1">
        <f>(Table2[[#This Row],[Day High]]/Table2[[#This Row],[Close Price]])-1</f>
        <v>4.4556234279555795E-3</v>
      </c>
      <c r="AE329" s="1">
        <f>(Table2[[#This Row],[Close Price]]/Table2[[#This Row],[Current Week Low]])-1</f>
        <v>2.9977794226498933E-2</v>
      </c>
      <c r="AF329" s="1">
        <f>(Table2[[#This Row],[Current Week High]]/Table2[[#This Row],[Close Price]])-1</f>
        <v>4.4556234279555795E-3</v>
      </c>
      <c r="AG329" s="1">
        <f>(Table2[[#This Row],[Close Price]]/Table2[[#This Row],[Current Month Low]])-1</f>
        <v>0.2307624270298958</v>
      </c>
      <c r="AH329" s="1">
        <f>(Table2[[#This Row],[Current Month High]]/Table2[[#This Row],[Close Price]])-1</f>
        <v>8.1925979159180873E-3</v>
      </c>
      <c r="AI329">
        <v>23.873517786561202</v>
      </c>
      <c r="AJ329">
        <v>107.655573794955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-0.11</v>
      </c>
      <c r="AM329" t="s">
        <v>2949</v>
      </c>
      <c r="AN329">
        <v>7.58</v>
      </c>
      <c r="AO329" t="s">
        <v>2950</v>
      </c>
      <c r="AP329">
        <v>6.1550957119025002E-2</v>
      </c>
      <c r="AQ329">
        <f>(Table2[[#This Row],[Sharpe Ratio]]-AVERAGE(Table2[Sharpe Ratio]))/_xlfn.STDEV.P(Table2[Sharpe Ratio])</f>
        <v>2.871655090754234E-2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30" spans="1:44" x14ac:dyDescent="0.3">
      <c r="A330" t="s">
        <v>209</v>
      </c>
      <c r="B330" t="s">
        <v>210</v>
      </c>
      <c r="C330" t="s">
        <v>2919</v>
      </c>
      <c r="D330" t="s">
        <v>211</v>
      </c>
      <c r="E330">
        <v>118433.69242455</v>
      </c>
      <c r="F330">
        <v>1916.85</v>
      </c>
      <c r="G330">
        <v>21.460626429141598</v>
      </c>
      <c r="H330">
        <f>(Table2[[#This Row],[1Y Return vs Nifty]]-AVERAGE(Table2[1Y Return vs Nifty]))/_xlfn.STDEV.P(Table2[1Y Return vs Nifty])</f>
        <v>-0.28183990259882935</v>
      </c>
      <c r="I330">
        <v>-2.15667393773459</v>
      </c>
      <c r="J330">
        <f>(Table2[[#This Row],[1M Return vs Nifty]]-AVERAGE(Table2[1M Return vs Nifty]))/_xlfn.STDEV.P(Table2[1M Return vs Nifty])</f>
        <v>-0.54244149368587169</v>
      </c>
      <c r="K330">
        <v>29.6486407579233</v>
      </c>
      <c r="L330">
        <f>(Table2[[#This Row],[6M Return vs Nifty]]-AVERAGE(Table2[6M Return vs Nifty]))/_xlfn.STDEV.P(Table2[6M Return vs Nifty])</f>
        <v>0.52543363273252697</v>
      </c>
      <c r="M330">
        <v>3.3781352500370598</v>
      </c>
      <c r="N330">
        <f>(Table2[[#This Row],[1W Return vs Nifty]]-AVERAGE(Table2[1W Return vs Nifty]))/_xlfn.STDEV.P(Table2[1W Return vs Nifty])</f>
        <v>0.68580389486131033</v>
      </c>
      <c r="O330">
        <v>1843.99</v>
      </c>
      <c r="P330">
        <v>1755.19186337256</v>
      </c>
      <c r="Q330">
        <v>1524.90402559276</v>
      </c>
      <c r="R330">
        <v>85.756154208648397</v>
      </c>
      <c r="S330" s="1">
        <f>(Table2[[#This Row],[Close Price]]-Table2[[#This Row],[20D EMA]])/Table2[[#This Row],[20D EMA]]</f>
        <v>3.9512144859787691E-2</v>
      </c>
      <c r="T330" s="1">
        <f>(Table2[[#This Row],[Close Price]]-Table2[[#This Row],[50D EMA]])/Table2[[#This Row],[50D EMA]]</f>
        <v>9.2102829326486071E-2</v>
      </c>
      <c r="U330" s="1">
        <f>(Table2[[#This Row],[Close Price]]-Table2[[#This Row],[200D EMA]])/Table2[[#This Row],[200D EMA]]</f>
        <v>0.25702992964090499</v>
      </c>
      <c r="V330">
        <v>1.34556715054469</v>
      </c>
      <c r="W330">
        <v>1911.35</v>
      </c>
      <c r="X330">
        <v>1968.95</v>
      </c>
      <c r="Y330">
        <v>1883.5</v>
      </c>
      <c r="Z330">
        <v>1968.95</v>
      </c>
      <c r="AA330">
        <v>1711.25</v>
      </c>
      <c r="AB330">
        <v>1985.4</v>
      </c>
      <c r="AC330" s="1">
        <f>(Table2[[#This Row],[Close Price]]/Table2[[#This Row],[Day Low]])-1</f>
        <v>2.8775472833337812E-3</v>
      </c>
      <c r="AD330" s="1">
        <f>(Table2[[#This Row],[Day High]]/Table2[[#This Row],[Close Price]])-1</f>
        <v>2.7180008868717076E-2</v>
      </c>
      <c r="AE330" s="1">
        <f>(Table2[[#This Row],[Close Price]]/Table2[[#This Row],[Current Week Low]])-1</f>
        <v>1.7706397663923568E-2</v>
      </c>
      <c r="AF330" s="1">
        <f>(Table2[[#This Row],[Current Week High]]/Table2[[#This Row],[Close Price]])-1</f>
        <v>2.7180008868717076E-2</v>
      </c>
      <c r="AG330" s="1">
        <f>(Table2[[#This Row],[Close Price]]/Table2[[#This Row],[Current Month Low]])-1</f>
        <v>0.12014609203798399</v>
      </c>
      <c r="AH330" s="1">
        <f>(Table2[[#This Row],[Current Month High]]/Table2[[#This Row],[Close Price]])-1</f>
        <v>3.5761796697707293E-2</v>
      </c>
      <c r="AI330">
        <v>3.57617966977072</v>
      </c>
      <c r="AJ330">
        <v>55.481202092712003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0.17</v>
      </c>
      <c r="AM330" t="s">
        <v>2950</v>
      </c>
      <c r="AN330">
        <v>4.1900000000000004</v>
      </c>
      <c r="AO330" t="s">
        <v>2950</v>
      </c>
      <c r="AP330">
        <v>6.1449369121834997E-2</v>
      </c>
      <c r="AQ330">
        <f>(Table2[[#This Row],[Sharpe Ratio]]-AVERAGE(Table2[Sharpe Ratio]))/_xlfn.STDEV.P(Table2[Sharpe Ratio])</f>
        <v>2.7595268131622001E-2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0.41455139944075825</v>
      </c>
    </row>
    <row r="331" spans="1:44" x14ac:dyDescent="0.3">
      <c r="A331" t="s">
        <v>2098</v>
      </c>
      <c r="B331" t="s">
        <v>2099</v>
      </c>
      <c r="C331" t="s">
        <v>2920</v>
      </c>
      <c r="D331" t="s">
        <v>101</v>
      </c>
      <c r="E331">
        <v>2445.0555899999999</v>
      </c>
      <c r="F331">
        <v>102.26</v>
      </c>
      <c r="G331">
        <v>17.450766720370801</v>
      </c>
      <c r="H331">
        <f>(Table2[[#This Row],[1Y Return vs Nifty]]-AVERAGE(Table2[1Y Return vs Nifty]))/_xlfn.STDEV.P(Table2[1Y Return vs Nifty])</f>
        <v>-0.32960632663528261</v>
      </c>
      <c r="I331">
        <v>6.1698630745342502</v>
      </c>
      <c r="J331">
        <f>(Table2[[#This Row],[1M Return vs Nifty]]-AVERAGE(Table2[1M Return vs Nifty]))/_xlfn.STDEV.P(Table2[1M Return vs Nifty])</f>
        <v>0.27094428388781872</v>
      </c>
      <c r="K331">
        <v>-31.375021308422099</v>
      </c>
      <c r="L331">
        <f>(Table2[[#This Row],[6M Return vs Nifty]]-AVERAGE(Table2[6M Return vs Nifty]))/_xlfn.STDEV.P(Table2[6M Return vs Nifty])</f>
        <v>-1.3444511647859643</v>
      </c>
      <c r="M331">
        <v>-5.5013907417603702</v>
      </c>
      <c r="N331">
        <f>(Table2[[#This Row],[1W Return vs Nifty]]-AVERAGE(Table2[1W Return vs Nifty]))/_xlfn.STDEV.P(Table2[1W Return vs Nifty])</f>
        <v>-1.0736438563412432</v>
      </c>
      <c r="O331">
        <v>97.33</v>
      </c>
      <c r="P331">
        <v>96.277987767353693</v>
      </c>
      <c r="Q331">
        <v>100.87014040852</v>
      </c>
      <c r="R331">
        <v>61.722532440874197</v>
      </c>
      <c r="S331" s="1">
        <f>(Table2[[#This Row],[Close Price]]-Table2[[#This Row],[20D EMA]])/Table2[[#This Row],[20D EMA]]</f>
        <v>5.0652419603411145E-2</v>
      </c>
      <c r="T331" s="1">
        <f>(Table2[[#This Row],[Close Price]]-Table2[[#This Row],[50D EMA]])/Table2[[#This Row],[50D EMA]]</f>
        <v>6.2132709369677082E-2</v>
      </c>
      <c r="U331" s="1">
        <f>(Table2[[#This Row],[Close Price]]-Table2[[#This Row],[200D EMA]])/Table2[[#This Row],[200D EMA]]</f>
        <v>1.3778701862128165E-2</v>
      </c>
      <c r="V331">
        <v>2.1415554249982098</v>
      </c>
      <c r="W331">
        <v>101.65</v>
      </c>
      <c r="X331">
        <v>105.59</v>
      </c>
      <c r="Y331">
        <v>97.9</v>
      </c>
      <c r="Z331">
        <v>105.59</v>
      </c>
      <c r="AA331">
        <v>84.1</v>
      </c>
      <c r="AB331">
        <v>112.62</v>
      </c>
      <c r="AC331" s="1">
        <f>(Table2[[#This Row],[Close Price]]/Table2[[#This Row],[Day Low]])-1</f>
        <v>6.0009837678307587E-3</v>
      </c>
      <c r="AD331" s="1">
        <f>(Table2[[#This Row],[Day High]]/Table2[[#This Row],[Close Price]])-1</f>
        <v>3.2564052415411604E-2</v>
      </c>
      <c r="AE331" s="1">
        <f>(Table2[[#This Row],[Close Price]]/Table2[[#This Row],[Current Week Low]])-1</f>
        <v>4.4535240040858071E-2</v>
      </c>
      <c r="AF331" s="1">
        <f>(Table2[[#This Row],[Current Week High]]/Table2[[#This Row],[Close Price]])-1</f>
        <v>3.2564052415411604E-2</v>
      </c>
      <c r="AG331" s="1">
        <f>(Table2[[#This Row],[Close Price]]/Table2[[#This Row],[Current Month Low]])-1</f>
        <v>0.21593341260404286</v>
      </c>
      <c r="AH331" s="1">
        <f>(Table2[[#This Row],[Current Month High]]/Table2[[#This Row],[Close Price]])-1</f>
        <v>0.101310385292392</v>
      </c>
      <c r="AI331">
        <v>52.552317621748401</v>
      </c>
      <c r="AJ331">
        <v>49.067055393586003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0</v>
      </c>
      <c r="AM331" t="s">
        <v>2951</v>
      </c>
      <c r="AN331">
        <v>12.93</v>
      </c>
      <c r="AO331" t="s">
        <v>2950</v>
      </c>
      <c r="AP331">
        <v>6.1348707080037E-2</v>
      </c>
      <c r="AQ331">
        <f>(Table2[[#This Row],[Sharpe Ratio]]-AVERAGE(Table2[Sharpe Ratio]))/_xlfn.STDEV.P(Table2[Sharpe Ratio])</f>
        <v>2.6484205636256922E-2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32" spans="1:44" x14ac:dyDescent="0.3">
      <c r="A332" t="s">
        <v>50</v>
      </c>
      <c r="B332" t="s">
        <v>51</v>
      </c>
      <c r="C332" t="s">
        <v>2912</v>
      </c>
      <c r="D332" t="s">
        <v>52</v>
      </c>
      <c r="E332">
        <v>408737.49431583</v>
      </c>
      <c r="F332">
        <v>12116.6</v>
      </c>
      <c r="G332">
        <v>0.85816383505444005</v>
      </c>
      <c r="H332">
        <f>(Table2[[#This Row],[1Y Return vs Nifty]]-AVERAGE(Table2[1Y Return vs Nifty]))/_xlfn.STDEV.P(Table2[1Y Return vs Nifty])</f>
        <v>-0.52726144747527237</v>
      </c>
      <c r="I332">
        <v>-9.6402643947188302</v>
      </c>
      <c r="J332">
        <f>(Table2[[#This Row],[1M Return vs Nifty]]-AVERAGE(Table2[1M Return vs Nifty]))/_xlfn.STDEV.P(Table2[1M Return vs Nifty])</f>
        <v>-1.2734832261525793</v>
      </c>
      <c r="K332">
        <v>6.8631450580505904</v>
      </c>
      <c r="L332">
        <f>(Table2[[#This Row],[6M Return vs Nifty]]-AVERAGE(Table2[6M Return vs Nifty]))/_xlfn.STDEV.P(Table2[6M Return vs Nifty])</f>
        <v>-0.17275868431971883</v>
      </c>
      <c r="M332">
        <v>-5.4415911663490499</v>
      </c>
      <c r="N332">
        <f>(Table2[[#This Row],[1W Return vs Nifty]]-AVERAGE(Table2[1W Return vs Nifty]))/_xlfn.STDEV.P(Table2[1W Return vs Nifty])</f>
        <v>-1.0617947746923455</v>
      </c>
      <c r="O332">
        <v>12486.47</v>
      </c>
      <c r="P332">
        <v>12449.6178400674</v>
      </c>
      <c r="Q332">
        <v>11371.823802261901</v>
      </c>
      <c r="R332">
        <v>67.252216012510601</v>
      </c>
      <c r="S332" s="1">
        <f>(Table2[[#This Row],[Close Price]]-Table2[[#This Row],[20D EMA]])/Table2[[#This Row],[20D EMA]]</f>
        <v>-2.9621662487476365E-2</v>
      </c>
      <c r="T332" s="1">
        <f>(Table2[[#This Row],[Close Price]]-Table2[[#This Row],[50D EMA]])/Table2[[#This Row],[50D EMA]]</f>
        <v>-2.6749241972362146E-2</v>
      </c>
      <c r="U332" s="1">
        <f>(Table2[[#This Row],[Close Price]]-Table2[[#This Row],[200D EMA]])/Table2[[#This Row],[200D EMA]]</f>
        <v>6.5493117963185535E-2</v>
      </c>
      <c r="V332">
        <v>1.0509344950391699</v>
      </c>
      <c r="W332">
        <v>12072.05</v>
      </c>
      <c r="X332">
        <v>12237.8</v>
      </c>
      <c r="Y332">
        <v>12041</v>
      </c>
      <c r="Z332">
        <v>12289</v>
      </c>
      <c r="AA332">
        <v>11561.45</v>
      </c>
      <c r="AB332">
        <v>12951.6</v>
      </c>
      <c r="AC332" s="1">
        <f>(Table2[[#This Row],[Close Price]]/Table2[[#This Row],[Day Low]])-1</f>
        <v>3.6903425681638069E-3</v>
      </c>
      <c r="AD332" s="1">
        <f>(Table2[[#This Row],[Day High]]/Table2[[#This Row],[Close Price]])-1</f>
        <v>1.0002806067708647E-2</v>
      </c>
      <c r="AE332" s="1">
        <f>(Table2[[#This Row],[Close Price]]/Table2[[#This Row],[Current Week Low]])-1</f>
        <v>6.2785482933311876E-3</v>
      </c>
      <c r="AF332" s="1">
        <f>(Table2[[#This Row],[Current Week High]]/Table2[[#This Row],[Close Price]])-1</f>
        <v>1.422841391149321E-2</v>
      </c>
      <c r="AG332" s="1">
        <f>(Table2[[#This Row],[Close Price]]/Table2[[#This Row],[Current Month Low]])-1</f>
        <v>4.8017333465957934E-2</v>
      </c>
      <c r="AH332" s="1">
        <f>(Table2[[#This Row],[Current Month High]]/Table2[[#This Row],[Close Price]])-1</f>
        <v>6.8913721671095773E-2</v>
      </c>
      <c r="AI332">
        <v>7.9011438852483398</v>
      </c>
      <c r="AJ332">
        <v>30.931528017159799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-0.17</v>
      </c>
      <c r="AM332" t="s">
        <v>2949</v>
      </c>
      <c r="AN332">
        <v>-4.3899999999999997</v>
      </c>
      <c r="AO332" t="s">
        <v>2949</v>
      </c>
      <c r="AP332">
        <v>6.1308333149743002E-2</v>
      </c>
      <c r="AQ332">
        <f>(Table2[[#This Row],[Sharpe Ratio]]-AVERAGE(Table2[Sharpe Ratio]))/_xlfn.STDEV.P(Table2[Sharpe Ratio])</f>
        <v>2.6038576291382676E-2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-3.0092595563485336</v>
      </c>
    </row>
    <row r="333" spans="1:44" x14ac:dyDescent="0.3">
      <c r="A333" t="s">
        <v>306</v>
      </c>
      <c r="B333" t="s">
        <v>307</v>
      </c>
      <c r="C333" t="s">
        <v>2906</v>
      </c>
      <c r="D333" t="s">
        <v>18</v>
      </c>
      <c r="E333">
        <v>77091.009809024996</v>
      </c>
      <c r="F333">
        <v>334.65</v>
      </c>
      <c r="G333">
        <v>58.041822093083098</v>
      </c>
      <c r="H333">
        <f>(Table2[[#This Row],[1Y Return vs Nifty]]-AVERAGE(Table2[1Y Return vs Nifty]))/_xlfn.STDEV.P(Table2[1Y Return vs Nifty])</f>
        <v>0.15392419658456472</v>
      </c>
      <c r="I333">
        <v>-9.7225024578998696</v>
      </c>
      <c r="J333">
        <f>(Table2[[#This Row],[1M Return vs Nifty]]-AVERAGE(Table2[1M Return vs Nifty]))/_xlfn.STDEV.P(Table2[1M Return vs Nifty])</f>
        <v>-1.2815167304615258</v>
      </c>
      <c r="K333">
        <v>19.561698555361598</v>
      </c>
      <c r="L333">
        <f>(Table2[[#This Row],[6M Return vs Nifty]]-AVERAGE(Table2[6M Return vs Nifty]))/_xlfn.STDEV.P(Table2[6M Return vs Nifty])</f>
        <v>0.21634992258888586</v>
      </c>
      <c r="M333">
        <v>-6.3995253900079199</v>
      </c>
      <c r="N333">
        <f>(Table2[[#This Row],[1W Return vs Nifty]]-AVERAGE(Table2[1W Return vs Nifty]))/_xlfn.STDEV.P(Table2[1W Return vs Nifty])</f>
        <v>-1.2516061697120238</v>
      </c>
      <c r="O333">
        <v>346.58</v>
      </c>
      <c r="P333">
        <v>342.049780641675</v>
      </c>
      <c r="Q333">
        <v>291.55427786572398</v>
      </c>
      <c r="R333">
        <v>74.073457851666902</v>
      </c>
      <c r="S333" s="1">
        <f>(Table2[[#This Row],[Close Price]]-Table2[[#This Row],[20D EMA]])/Table2[[#This Row],[20D EMA]]</f>
        <v>-3.4422067055225367E-2</v>
      </c>
      <c r="T333" s="1">
        <f>(Table2[[#This Row],[Close Price]]-Table2[[#This Row],[50D EMA]])/Table2[[#This Row],[50D EMA]]</f>
        <v>-2.1633636565394833E-2</v>
      </c>
      <c r="U333" s="1">
        <f>(Table2[[#This Row],[Close Price]]-Table2[[#This Row],[200D EMA]])/Table2[[#This Row],[200D EMA]]</f>
        <v>0.1478137191117595</v>
      </c>
      <c r="V333">
        <v>0.78226324418486004</v>
      </c>
      <c r="W333">
        <v>331.25</v>
      </c>
      <c r="X333">
        <v>340.15</v>
      </c>
      <c r="Y333">
        <v>331.25</v>
      </c>
      <c r="Z333">
        <v>344.85</v>
      </c>
      <c r="AA333">
        <v>308</v>
      </c>
      <c r="AB333">
        <v>396.53</v>
      </c>
      <c r="AC333" s="1">
        <f>(Table2[[#This Row],[Close Price]]/Table2[[#This Row],[Day Low]])-1</f>
        <v>1.0264150943396055E-2</v>
      </c>
      <c r="AD333" s="1">
        <f>(Table2[[#This Row],[Day High]]/Table2[[#This Row],[Close Price]])-1</f>
        <v>1.6435081428358034E-2</v>
      </c>
      <c r="AE333" s="1">
        <f>(Table2[[#This Row],[Close Price]]/Table2[[#This Row],[Current Week Low]])-1</f>
        <v>1.0264150943396055E-2</v>
      </c>
      <c r="AF333" s="1">
        <f>(Table2[[#This Row],[Current Week High]]/Table2[[#This Row],[Close Price]])-1</f>
        <v>3.0479605558045852E-2</v>
      </c>
      <c r="AG333" s="1">
        <f>(Table2[[#This Row],[Close Price]]/Table2[[#This Row],[Current Month Low]])-1</f>
        <v>8.6525974025974062E-2</v>
      </c>
      <c r="AH333" s="1">
        <f>(Table2[[#This Row],[Current Month High]]/Table2[[#This Row],[Close Price]])-1</f>
        <v>0.1849096070521441</v>
      </c>
      <c r="AI333">
        <v>18.4919567707555</v>
      </c>
      <c r="AJ333">
        <v>109.855769230769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0.04</v>
      </c>
      <c r="AM333" t="s">
        <v>2950</v>
      </c>
      <c r="AN333">
        <v>-2.63</v>
      </c>
      <c r="AO333" t="s">
        <v>2949</v>
      </c>
      <c r="AP333">
        <v>6.0993614153970997E-2</v>
      </c>
      <c r="AQ333">
        <f>(Table2[[#This Row],[Sharpe Ratio]]-AVERAGE(Table2[Sharpe Ratio]))/_xlfn.STDEV.P(Table2[Sharpe Ratio])</f>
        <v>2.2564849089594542E-2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-2.1402839319105045</v>
      </c>
    </row>
    <row r="334" spans="1:44" x14ac:dyDescent="0.3">
      <c r="A334" t="s">
        <v>624</v>
      </c>
      <c r="B334" t="s">
        <v>625</v>
      </c>
      <c r="C334" t="s">
        <v>2916</v>
      </c>
      <c r="D334" t="s">
        <v>238</v>
      </c>
      <c r="E334">
        <v>26289.356800000001</v>
      </c>
      <c r="F334">
        <v>2724.1</v>
      </c>
      <c r="G334">
        <v>-5.6644503062809797</v>
      </c>
      <c r="H334">
        <f>(Table2[[#This Row],[1Y Return vs Nifty]]-AVERAGE(Table2[1Y Return vs Nifty]))/_xlfn.STDEV.P(Table2[1Y Return vs Nifty])</f>
        <v>-0.60496041340660212</v>
      </c>
      <c r="I334">
        <v>11.8546483415029</v>
      </c>
      <c r="J334">
        <f>(Table2[[#This Row],[1M Return vs Nifty]]-AVERAGE(Table2[1M Return vs Nifty]))/_xlfn.STDEV.P(Table2[1M Return vs Nifty])</f>
        <v>0.82626800104653397</v>
      </c>
      <c r="K334">
        <v>12.328470932487701</v>
      </c>
      <c r="L334">
        <f>(Table2[[#This Row],[6M Return vs Nifty]]-AVERAGE(Table2[6M Return vs Nifty]))/_xlfn.STDEV.P(Table2[6M Return vs Nifty])</f>
        <v>-5.2903708811766542E-3</v>
      </c>
      <c r="M334">
        <v>-0.25221018579499199</v>
      </c>
      <c r="N334">
        <f>(Table2[[#This Row],[1W Return vs Nifty]]-AVERAGE(Table2[1W Return vs Nifty]))/_xlfn.STDEV.P(Table2[1W Return vs Nifty])</f>
        <v>-3.3536655418467953E-2</v>
      </c>
      <c r="O334">
        <v>2618.9299999999998</v>
      </c>
      <c r="P334">
        <v>2436.58501621902</v>
      </c>
      <c r="Q334">
        <v>2227.3229654172701</v>
      </c>
      <c r="R334">
        <v>69.615691047638705</v>
      </c>
      <c r="S334" s="1">
        <f>(Table2[[#This Row],[Close Price]]-Table2[[#This Row],[20D EMA]])/Table2[[#This Row],[20D EMA]]</f>
        <v>4.0157621624098423E-2</v>
      </c>
      <c r="T334" s="1">
        <f>(Table2[[#This Row],[Close Price]]-Table2[[#This Row],[50D EMA]])/Table2[[#This Row],[50D EMA]]</f>
        <v>0.11799915942482993</v>
      </c>
      <c r="U334" s="1">
        <f>(Table2[[#This Row],[Close Price]]-Table2[[#This Row],[200D EMA]])/Table2[[#This Row],[200D EMA]]</f>
        <v>0.22303771940395847</v>
      </c>
      <c r="V334">
        <v>0.69866890463185805</v>
      </c>
      <c r="W334">
        <v>2695</v>
      </c>
      <c r="X334">
        <v>2765</v>
      </c>
      <c r="Y334">
        <v>2695</v>
      </c>
      <c r="Z334">
        <v>2813.95</v>
      </c>
      <c r="AA334">
        <v>2396</v>
      </c>
      <c r="AB334">
        <v>2855</v>
      </c>
      <c r="AC334" s="1">
        <f>(Table2[[#This Row],[Close Price]]/Table2[[#This Row],[Day Low]])-1</f>
        <v>1.079777365491652E-2</v>
      </c>
      <c r="AD334" s="1">
        <f>(Table2[[#This Row],[Day High]]/Table2[[#This Row],[Close Price]])-1</f>
        <v>1.5014133108182559E-2</v>
      </c>
      <c r="AE334" s="1">
        <f>(Table2[[#This Row],[Close Price]]/Table2[[#This Row],[Current Week Low]])-1</f>
        <v>1.079777365491652E-2</v>
      </c>
      <c r="AF334" s="1">
        <f>(Table2[[#This Row],[Current Week High]]/Table2[[#This Row],[Close Price]])-1</f>
        <v>3.2983370654528166E-2</v>
      </c>
      <c r="AG334" s="1">
        <f>(Table2[[#This Row],[Close Price]]/Table2[[#This Row],[Current Month Low]])-1</f>
        <v>0.13693656093489137</v>
      </c>
      <c r="AH334" s="1">
        <f>(Table2[[#This Row],[Current Month High]]/Table2[[#This Row],[Close Price]])-1</f>
        <v>4.8052567820564551E-2</v>
      </c>
      <c r="AI334">
        <v>4.8052567820564498</v>
      </c>
      <c r="AJ334">
        <v>45.269837883958999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0.27</v>
      </c>
      <c r="AM334" t="s">
        <v>2950</v>
      </c>
      <c r="AN334">
        <v>7.33</v>
      </c>
      <c r="AO334" t="s">
        <v>2950</v>
      </c>
      <c r="AP334">
        <v>6.0940791948426998E-2</v>
      </c>
      <c r="AQ334">
        <f>(Table2[[#This Row],[Sharpe Ratio]]-AVERAGE(Table2[Sharpe Ratio]))/_xlfn.STDEV.P(Table2[Sharpe Ratio])</f>
        <v>2.198182126247996E-2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0.2044623826027672</v>
      </c>
    </row>
    <row r="335" spans="1:44" x14ac:dyDescent="0.3">
      <c r="A335" t="s">
        <v>2034</v>
      </c>
      <c r="B335" t="s">
        <v>2035</v>
      </c>
      <c r="C335" t="s">
        <v>2922</v>
      </c>
      <c r="D335" t="s">
        <v>268</v>
      </c>
      <c r="E335">
        <v>2644.6851396000002</v>
      </c>
      <c r="F335">
        <v>303.95</v>
      </c>
      <c r="G335">
        <v>29.679425395001701</v>
      </c>
      <c r="H335">
        <f>(Table2[[#This Row],[1Y Return vs Nifty]]-AVERAGE(Table2[1Y Return vs Nifty]))/_xlfn.STDEV.P(Table2[1Y Return vs Nifty])</f>
        <v>-0.18393557053081766</v>
      </c>
      <c r="I335">
        <v>14.3510592114694</v>
      </c>
      <c r="J335">
        <f>(Table2[[#This Row],[1M Return vs Nifty]]-AVERAGE(Table2[1M Return vs Nifty]))/_xlfn.STDEV.P(Table2[1M Return vs Nifty])</f>
        <v>1.0701322982470607</v>
      </c>
      <c r="K335">
        <v>23.351488248667501</v>
      </c>
      <c r="L335">
        <f>(Table2[[#This Row],[6M Return vs Nifty]]-AVERAGE(Table2[6M Return vs Nifty]))/_xlfn.STDEV.P(Table2[6M Return vs Nifty])</f>
        <v>0.33247651829532687</v>
      </c>
      <c r="M335">
        <v>-3.5212511963451401</v>
      </c>
      <c r="N335">
        <f>(Table2[[#This Row],[1W Return vs Nifty]]-AVERAGE(Table2[1W Return vs Nifty]))/_xlfn.STDEV.P(Table2[1W Return vs Nifty])</f>
        <v>-0.68128596770322158</v>
      </c>
      <c r="O335">
        <v>289.98</v>
      </c>
      <c r="P335">
        <v>273.54287030137698</v>
      </c>
      <c r="Q335">
        <v>242.35306183803999</v>
      </c>
      <c r="R335">
        <v>43.917597357080901</v>
      </c>
      <c r="S335" s="1">
        <f>(Table2[[#This Row],[Close Price]]-Table2[[#This Row],[20D EMA]])/Table2[[#This Row],[20D EMA]]</f>
        <v>4.8175736257672838E-2</v>
      </c>
      <c r="T335" s="1">
        <f>(Table2[[#This Row],[Close Price]]-Table2[[#This Row],[50D EMA]])/Table2[[#This Row],[50D EMA]]</f>
        <v>0.11116038105881476</v>
      </c>
      <c r="U335" s="1">
        <f>(Table2[[#This Row],[Close Price]]-Table2[[#This Row],[200D EMA]])/Table2[[#This Row],[200D EMA]]</f>
        <v>0.25416199694280767</v>
      </c>
      <c r="V335">
        <v>1.67370722644995</v>
      </c>
      <c r="W335">
        <v>302.5</v>
      </c>
      <c r="X335">
        <v>312.39999999999998</v>
      </c>
      <c r="Y335">
        <v>301.95</v>
      </c>
      <c r="Z335">
        <v>312.39999999999998</v>
      </c>
      <c r="AA335">
        <v>221</v>
      </c>
      <c r="AB335">
        <v>331</v>
      </c>
      <c r="AC335" s="1">
        <f>(Table2[[#This Row],[Close Price]]/Table2[[#This Row],[Day Low]])-1</f>
        <v>4.7933884297519658E-3</v>
      </c>
      <c r="AD335" s="1">
        <f>(Table2[[#This Row],[Day High]]/Table2[[#This Row],[Close Price]])-1</f>
        <v>2.7800625102812893E-2</v>
      </c>
      <c r="AE335" s="1">
        <f>(Table2[[#This Row],[Close Price]]/Table2[[#This Row],[Current Week Low]])-1</f>
        <v>6.623613180990251E-3</v>
      </c>
      <c r="AF335" s="1">
        <f>(Table2[[#This Row],[Current Week High]]/Table2[[#This Row],[Close Price]])-1</f>
        <v>2.7800625102812893E-2</v>
      </c>
      <c r="AG335" s="1">
        <f>(Table2[[#This Row],[Close Price]]/Table2[[#This Row],[Current Month Low]])-1</f>
        <v>0.3753393665158371</v>
      </c>
      <c r="AH335" s="1">
        <f>(Table2[[#This Row],[Current Month High]]/Table2[[#This Row],[Close Price]])-1</f>
        <v>8.8994900477052274E-2</v>
      </c>
      <c r="AI335">
        <v>8.8994900477052195</v>
      </c>
      <c r="AJ335">
        <v>64.475108225108201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0.17</v>
      </c>
      <c r="AM335" t="s">
        <v>2950</v>
      </c>
      <c r="AN335">
        <v>16.88</v>
      </c>
      <c r="AO335" t="s">
        <v>2950</v>
      </c>
      <c r="AP335">
        <v>6.0427297284020999E-2</v>
      </c>
      <c r="AQ335">
        <f>(Table2[[#This Row],[Sharpe Ratio]]-AVERAGE(Table2[Sharpe Ratio]))/_xlfn.STDEV.P(Table2[Sharpe Ratio])</f>
        <v>1.6314097331979114E-2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0.5537013756403274</v>
      </c>
    </row>
    <row r="336" spans="1:44" x14ac:dyDescent="0.3">
      <c r="A336" t="s">
        <v>369</v>
      </c>
      <c r="B336" t="s">
        <v>370</v>
      </c>
      <c r="C336" t="s">
        <v>2908</v>
      </c>
      <c r="D336" t="s">
        <v>371</v>
      </c>
      <c r="E336">
        <v>59439.582422394997</v>
      </c>
      <c r="F336">
        <v>237.52</v>
      </c>
      <c r="G336">
        <v>3.9591814882518799</v>
      </c>
      <c r="H336">
        <f>(Table2[[#This Row],[1Y Return vs Nifty]]-AVERAGE(Table2[1Y Return vs Nifty]))/_xlfn.STDEV.P(Table2[1Y Return vs Nifty])</f>
        <v>-0.49032137103240786</v>
      </c>
      <c r="I336">
        <v>-0.249575631521613</v>
      </c>
      <c r="J336">
        <f>(Table2[[#This Row],[1M Return vs Nifty]]-AVERAGE(Table2[1M Return vs Nifty]))/_xlfn.STDEV.P(Table2[1M Return vs Nifty])</f>
        <v>-0.35614476115194255</v>
      </c>
      <c r="K336">
        <v>37.432925178600101</v>
      </c>
      <c r="L336">
        <f>(Table2[[#This Row],[6M Return vs Nifty]]-AVERAGE(Table2[6M Return vs Nifty]))/_xlfn.STDEV.P(Table2[6M Return vs Nifty])</f>
        <v>0.76395938823304921</v>
      </c>
      <c r="M336">
        <v>0.30221239711238301</v>
      </c>
      <c r="N336">
        <f>(Table2[[#This Row],[1W Return vs Nifty]]-AVERAGE(Table2[1W Return vs Nifty]))/_xlfn.STDEV.P(Table2[1W Return vs Nifty])</f>
        <v>7.6320286000860216E-2</v>
      </c>
      <c r="O336">
        <v>233.16</v>
      </c>
      <c r="P336">
        <v>222.75159657511401</v>
      </c>
      <c r="Q336">
        <v>194.96129513062701</v>
      </c>
      <c r="R336">
        <v>63.712764707717803</v>
      </c>
      <c r="S336" s="1">
        <f>(Table2[[#This Row],[Close Price]]-Table2[[#This Row],[20D EMA]])/Table2[[#This Row],[20D EMA]]</f>
        <v>1.8699605421170072E-2</v>
      </c>
      <c r="T336" s="1">
        <f>(Table2[[#This Row],[Close Price]]-Table2[[#This Row],[50D EMA]])/Table2[[#This Row],[50D EMA]]</f>
        <v>6.6299876867126975E-2</v>
      </c>
      <c r="U336" s="1">
        <f>(Table2[[#This Row],[Close Price]]-Table2[[#This Row],[200D EMA]])/Table2[[#This Row],[200D EMA]]</f>
        <v>0.21829309679574108</v>
      </c>
      <c r="V336">
        <v>0.78263005554724496</v>
      </c>
      <c r="W336">
        <v>235.62</v>
      </c>
      <c r="X336">
        <v>241</v>
      </c>
      <c r="Y336">
        <v>235.1</v>
      </c>
      <c r="Z336">
        <v>241</v>
      </c>
      <c r="AA336">
        <v>195.5</v>
      </c>
      <c r="AB336">
        <v>246.9</v>
      </c>
      <c r="AC336" s="1">
        <f>(Table2[[#This Row],[Close Price]]/Table2[[#This Row],[Day Low]])-1</f>
        <v>8.0638315932433091E-3</v>
      </c>
      <c r="AD336" s="1">
        <f>(Table2[[#This Row],[Day High]]/Table2[[#This Row],[Close Price]])-1</f>
        <v>1.4651397777029285E-2</v>
      </c>
      <c r="AE336" s="1">
        <f>(Table2[[#This Row],[Close Price]]/Table2[[#This Row],[Current Week Low]])-1</f>
        <v>1.0293492131008053E-2</v>
      </c>
      <c r="AF336" s="1">
        <f>(Table2[[#This Row],[Current Week High]]/Table2[[#This Row],[Close Price]])-1</f>
        <v>1.4651397777029285E-2</v>
      </c>
      <c r="AG336" s="1">
        <f>(Table2[[#This Row],[Close Price]]/Table2[[#This Row],[Current Month Low]])-1</f>
        <v>0.21493606138107424</v>
      </c>
      <c r="AH336" s="1">
        <f>(Table2[[#This Row],[Current Month High]]/Table2[[#This Row],[Close Price]])-1</f>
        <v>3.9491411249579E-2</v>
      </c>
      <c r="AI336">
        <v>3.9491411249579</v>
      </c>
      <c r="AJ336">
        <v>53.238709677419301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0.05</v>
      </c>
      <c r="AM336" t="s">
        <v>2950</v>
      </c>
      <c r="AN336">
        <v>3.92</v>
      </c>
      <c r="AO336" t="s">
        <v>2950</v>
      </c>
      <c r="AP336">
        <v>6.0098334534072997E-2</v>
      </c>
      <c r="AQ336">
        <f>(Table2[[#This Row],[Sharpe Ratio]]-AVERAGE(Table2[Sharpe Ratio]))/_xlfn.STDEV.P(Table2[Sharpe Ratio])</f>
        <v>1.2683153956393236E-2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6.4966960059523182E-3</v>
      </c>
    </row>
    <row r="337" spans="1:44" x14ac:dyDescent="0.3">
      <c r="A337" t="s">
        <v>1199</v>
      </c>
      <c r="B337" t="s">
        <v>1200</v>
      </c>
      <c r="C337" t="s">
        <v>2922</v>
      </c>
      <c r="D337" t="s">
        <v>445</v>
      </c>
      <c r="E337">
        <v>8675.2953725000007</v>
      </c>
      <c r="F337">
        <v>189.18</v>
      </c>
      <c r="G337">
        <v>47.112559274496803</v>
      </c>
      <c r="H337">
        <f>(Table2[[#This Row],[1Y Return vs Nifty]]-AVERAGE(Table2[1Y Return vs Nifty]))/_xlfn.STDEV.P(Table2[1Y Return vs Nifty])</f>
        <v>2.3732159926387657E-2</v>
      </c>
      <c r="I337">
        <v>16.2342592588248</v>
      </c>
      <c r="J337">
        <f>(Table2[[#This Row],[1M Return vs Nifty]]-AVERAGE(Table2[1M Return vs Nifty]))/_xlfn.STDEV.P(Table2[1M Return vs Nifty])</f>
        <v>1.25409450637608</v>
      </c>
      <c r="K337">
        <v>9.7332669963562903</v>
      </c>
      <c r="L337">
        <f>(Table2[[#This Row],[6M Return vs Nifty]]-AVERAGE(Table2[6M Return vs Nifty]))/_xlfn.STDEV.P(Table2[6M Return vs Nifty])</f>
        <v>-8.4812513969809156E-2</v>
      </c>
      <c r="M337">
        <v>14.5846620088079</v>
      </c>
      <c r="N337">
        <f>(Table2[[#This Row],[1W Return vs Nifty]]-AVERAGE(Table2[1W Return vs Nifty]))/_xlfn.STDEV.P(Table2[1W Return vs Nifty])</f>
        <v>2.9063389012033931</v>
      </c>
      <c r="O337">
        <v>174.68</v>
      </c>
      <c r="P337">
        <v>161.06475560505399</v>
      </c>
      <c r="Q337">
        <v>145.11267694859899</v>
      </c>
      <c r="R337">
        <v>70.941157142081806</v>
      </c>
      <c r="S337" s="1">
        <f>(Table2[[#This Row],[Close Price]]-Table2[[#This Row],[20D EMA]])/Table2[[#This Row],[20D EMA]]</f>
        <v>8.3008930615983509E-2</v>
      </c>
      <c r="T337" s="1">
        <f>(Table2[[#This Row],[Close Price]]-Table2[[#This Row],[50D EMA]])/Table2[[#This Row],[50D EMA]]</f>
        <v>0.17455863816592659</v>
      </c>
      <c r="U337" s="1">
        <f>(Table2[[#This Row],[Close Price]]-Table2[[#This Row],[200D EMA]])/Table2[[#This Row],[200D EMA]]</f>
        <v>0.30367659103284478</v>
      </c>
      <c r="V337">
        <v>3.8274543506793601</v>
      </c>
      <c r="W337">
        <v>188.26</v>
      </c>
      <c r="X337">
        <v>197.1</v>
      </c>
      <c r="Y337">
        <v>188.26</v>
      </c>
      <c r="Z337">
        <v>204.4</v>
      </c>
      <c r="AA337">
        <v>133</v>
      </c>
      <c r="AB337">
        <v>227.7</v>
      </c>
      <c r="AC337" s="1">
        <f>(Table2[[#This Row],[Close Price]]/Table2[[#This Row],[Day Low]])-1</f>
        <v>4.8868585998087521E-3</v>
      </c>
      <c r="AD337" s="1">
        <f>(Table2[[#This Row],[Day High]]/Table2[[#This Row],[Close Price]])-1</f>
        <v>4.186489058039955E-2</v>
      </c>
      <c r="AE337" s="1">
        <f>(Table2[[#This Row],[Close Price]]/Table2[[#This Row],[Current Week Low]])-1</f>
        <v>4.8868585998087521E-3</v>
      </c>
      <c r="AF337" s="1">
        <f>(Table2[[#This Row],[Current Week High]]/Table2[[#This Row],[Close Price]])-1</f>
        <v>8.0452479120414422E-2</v>
      </c>
      <c r="AG337" s="1">
        <f>(Table2[[#This Row],[Close Price]]/Table2[[#This Row],[Current Month Low]])-1</f>
        <v>0.42240601503759412</v>
      </c>
      <c r="AH337" s="1">
        <f>(Table2[[#This Row],[Current Month High]]/Table2[[#This Row],[Close Price]])-1</f>
        <v>0.20361560418648894</v>
      </c>
      <c r="AI337">
        <v>20.3615604186488</v>
      </c>
      <c r="AJ337">
        <v>79.743467933491701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0.24</v>
      </c>
      <c r="AM337" t="s">
        <v>2950</v>
      </c>
      <c r="AN337">
        <v>25.83</v>
      </c>
      <c r="AO337" t="s">
        <v>2950</v>
      </c>
      <c r="AP337">
        <v>6.0090604507091E-2</v>
      </c>
      <c r="AQ337">
        <f>(Table2[[#This Row],[Sharpe Ratio]]-AVERAGE(Table2[Sharpe Ratio]))/_xlfn.STDEV.P(Table2[Sharpe Ratio])</f>
        <v>1.2597833383569047E-2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4.1119508869196206</v>
      </c>
    </row>
    <row r="338" spans="1:44" x14ac:dyDescent="0.3">
      <c r="A338" t="s">
        <v>2068</v>
      </c>
      <c r="B338" t="s">
        <v>2069</v>
      </c>
      <c r="C338" t="s">
        <v>2906</v>
      </c>
      <c r="D338" t="s">
        <v>68</v>
      </c>
      <c r="E338">
        <v>2525.1856034550001</v>
      </c>
      <c r="F338">
        <v>200.76</v>
      </c>
      <c r="G338">
        <v>-29.960065796668701</v>
      </c>
      <c r="H338">
        <f>(Table2[[#This Row],[1Y Return vs Nifty]]-AVERAGE(Table2[1Y Return vs Nifty]))/_xlfn.STDEV.P(Table2[1Y Return vs Nifty])</f>
        <v>-0.89437569374722803</v>
      </c>
      <c r="I338">
        <v>1.95331399718997</v>
      </c>
      <c r="J338">
        <f>(Table2[[#This Row],[1M Return vs Nifty]]-AVERAGE(Table2[1M Return vs Nifty]))/_xlfn.STDEV.P(Table2[1M Return vs Nifty])</f>
        <v>-0.14095336874974213</v>
      </c>
      <c r="K338">
        <v>-1.5845458471739799</v>
      </c>
      <c r="L338">
        <f>(Table2[[#This Row],[6M Return vs Nifty]]-AVERAGE(Table2[6M Return vs Nifty]))/_xlfn.STDEV.P(Table2[6M Return vs Nifty])</f>
        <v>-0.43161251679933771</v>
      </c>
      <c r="M338">
        <v>0.137012755788923</v>
      </c>
      <c r="N338">
        <f>(Table2[[#This Row],[1W Return vs Nifty]]-AVERAGE(Table2[1W Return vs Nifty]))/_xlfn.STDEV.P(Table2[1W Return vs Nifty])</f>
        <v>4.3586541238523707E-2</v>
      </c>
      <c r="O338">
        <v>192.32</v>
      </c>
      <c r="P338">
        <v>191.359833122954</v>
      </c>
      <c r="Q338">
        <v>183.79237565984701</v>
      </c>
      <c r="R338">
        <v>38.9798875633196</v>
      </c>
      <c r="S338" s="1">
        <f>(Table2[[#This Row],[Close Price]]-Table2[[#This Row],[20D EMA]])/Table2[[#This Row],[20D EMA]]</f>
        <v>4.3885191347753733E-2</v>
      </c>
      <c r="T338" s="1">
        <f>(Table2[[#This Row],[Close Price]]-Table2[[#This Row],[50D EMA]])/Table2[[#This Row],[50D EMA]]</f>
        <v>4.9122988474839036E-2</v>
      </c>
      <c r="U338" s="1">
        <f>(Table2[[#This Row],[Close Price]]-Table2[[#This Row],[200D EMA]])/Table2[[#This Row],[200D EMA]]</f>
        <v>9.2319522391699979E-2</v>
      </c>
      <c r="V338">
        <v>1.59826480202845</v>
      </c>
      <c r="W338">
        <v>199.8</v>
      </c>
      <c r="X338">
        <v>211.7</v>
      </c>
      <c r="Y338">
        <v>190.9</v>
      </c>
      <c r="Z338">
        <v>211.7</v>
      </c>
      <c r="AA338">
        <v>166</v>
      </c>
      <c r="AB338">
        <v>211.7</v>
      </c>
      <c r="AC338" s="1">
        <f>(Table2[[#This Row],[Close Price]]/Table2[[#This Row],[Day Low]])-1</f>
        <v>4.8048048048046077E-3</v>
      </c>
      <c r="AD338" s="1">
        <f>(Table2[[#This Row],[Day High]]/Table2[[#This Row],[Close Price]])-1</f>
        <v>5.4492926877864001E-2</v>
      </c>
      <c r="AE338" s="1">
        <f>(Table2[[#This Row],[Close Price]]/Table2[[#This Row],[Current Week Low]])-1</f>
        <v>5.1650078575170122E-2</v>
      </c>
      <c r="AF338" s="1">
        <f>(Table2[[#This Row],[Current Week High]]/Table2[[#This Row],[Close Price]])-1</f>
        <v>5.4492926877864001E-2</v>
      </c>
      <c r="AG338" s="1">
        <f>(Table2[[#This Row],[Close Price]]/Table2[[#This Row],[Current Month Low]])-1</f>
        <v>0.20939759036144578</v>
      </c>
      <c r="AH338" s="1">
        <f>(Table2[[#This Row],[Current Month High]]/Table2[[#This Row],[Close Price]])-1</f>
        <v>5.4492926877864001E-2</v>
      </c>
      <c r="AI338">
        <v>28.486750348674999</v>
      </c>
      <c r="AJ338">
        <v>29.773755656108602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0.04</v>
      </c>
      <c r="AM338" t="s">
        <v>2950</v>
      </c>
      <c r="AN338">
        <v>10.67</v>
      </c>
      <c r="AO338" t="s">
        <v>2950</v>
      </c>
      <c r="AP338">
        <v>6.0016649386297E-2</v>
      </c>
      <c r="AQ338">
        <f>(Table2[[#This Row],[Sharpe Ratio]]-AVERAGE(Table2[Sharpe Ratio]))/_xlfn.STDEV.P(Table2[Sharpe Ratio])</f>
        <v>1.1781549910804809E-2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-1.4115734881469792</v>
      </c>
    </row>
    <row r="339" spans="1:44" x14ac:dyDescent="0.3">
      <c r="A339" t="s">
        <v>1104</v>
      </c>
      <c r="B339" t="s">
        <v>1105</v>
      </c>
      <c r="C339" t="s">
        <v>2917</v>
      </c>
      <c r="D339" t="s">
        <v>86</v>
      </c>
      <c r="E339">
        <v>9896.0149576999993</v>
      </c>
      <c r="F339">
        <v>213.02</v>
      </c>
      <c r="G339">
        <v>55.137787429079502</v>
      </c>
      <c r="H339">
        <f>(Table2[[#This Row],[1Y Return vs Nifty]]-AVERAGE(Table2[1Y Return vs Nifty]))/_xlfn.STDEV.P(Table2[1Y Return vs Nifty])</f>
        <v>0.11933062941463567</v>
      </c>
      <c r="I339">
        <v>0.498282869987898</v>
      </c>
      <c r="J339">
        <f>(Table2[[#This Row],[1M Return vs Nifty]]-AVERAGE(Table2[1M Return vs Nifty]))/_xlfn.STDEV.P(Table2[1M Return vs Nifty])</f>
        <v>-0.28308948404585327</v>
      </c>
      <c r="K339">
        <v>32.144961492486601</v>
      </c>
      <c r="L339">
        <f>(Table2[[#This Row],[6M Return vs Nifty]]-AVERAGE(Table2[6M Return vs Nifty]))/_xlfn.STDEV.P(Table2[6M Return vs Nifty])</f>
        <v>0.60192580041356869</v>
      </c>
      <c r="M339">
        <v>4.2342390081571004</v>
      </c>
      <c r="N339">
        <f>(Table2[[#This Row],[1W Return vs Nifty]]-AVERAGE(Table2[1W Return vs Nifty]))/_xlfn.STDEV.P(Table2[1W Return vs Nifty])</f>
        <v>0.8554379308911384</v>
      </c>
      <c r="O339">
        <v>201.9</v>
      </c>
      <c r="P339">
        <v>201.326663899165</v>
      </c>
      <c r="Q339">
        <v>176.13190252749399</v>
      </c>
      <c r="R339">
        <v>43.1482557311313</v>
      </c>
      <c r="S339" s="1">
        <f>(Table2[[#This Row],[Close Price]]-Table2[[#This Row],[20D EMA]])/Table2[[#This Row],[20D EMA]]</f>
        <v>5.5076770678553759E-2</v>
      </c>
      <c r="T339" s="1">
        <f>(Table2[[#This Row],[Close Price]]-Table2[[#This Row],[50D EMA]])/Table2[[#This Row],[50D EMA]]</f>
        <v>5.8081407968353614E-2</v>
      </c>
      <c r="U339" s="1">
        <f>(Table2[[#This Row],[Close Price]]-Table2[[#This Row],[200D EMA]])/Table2[[#This Row],[200D EMA]]</f>
        <v>0.20943450302393588</v>
      </c>
      <c r="V339">
        <v>1.0282672520838101</v>
      </c>
      <c r="W339">
        <v>212</v>
      </c>
      <c r="X339">
        <v>220</v>
      </c>
      <c r="Y339">
        <v>203.2</v>
      </c>
      <c r="Z339">
        <v>220</v>
      </c>
      <c r="AA339">
        <v>162.75</v>
      </c>
      <c r="AB339">
        <v>220</v>
      </c>
      <c r="AC339" s="1">
        <f>(Table2[[#This Row],[Close Price]]/Table2[[#This Row],[Day Low]])-1</f>
        <v>4.8113207547171299E-3</v>
      </c>
      <c r="AD339" s="1">
        <f>(Table2[[#This Row],[Day High]]/Table2[[#This Row],[Close Price]])-1</f>
        <v>3.2766876349638485E-2</v>
      </c>
      <c r="AE339" s="1">
        <f>(Table2[[#This Row],[Close Price]]/Table2[[#This Row],[Current Week Low]])-1</f>
        <v>4.8326771653543377E-2</v>
      </c>
      <c r="AF339" s="1">
        <f>(Table2[[#This Row],[Current Week High]]/Table2[[#This Row],[Close Price]])-1</f>
        <v>3.2766876349638485E-2</v>
      </c>
      <c r="AG339" s="1">
        <f>(Table2[[#This Row],[Close Price]]/Table2[[#This Row],[Current Month Low]])-1</f>
        <v>0.3088786482334871</v>
      </c>
      <c r="AH339" s="1">
        <f>(Table2[[#This Row],[Current Month High]]/Table2[[#This Row],[Close Price]])-1</f>
        <v>3.2766876349638485E-2</v>
      </c>
      <c r="AI339">
        <v>5.7881889024504698</v>
      </c>
      <c r="AJ339">
        <v>87.517605633802802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-0.08</v>
      </c>
      <c r="AM339" t="s">
        <v>2949</v>
      </c>
      <c r="AN339">
        <v>12.68</v>
      </c>
      <c r="AO339" t="s">
        <v>2950</v>
      </c>
      <c r="AP339">
        <v>5.9947613957719997E-2</v>
      </c>
      <c r="AQ339">
        <f>(Table2[[#This Row],[Sharpe Ratio]]-AVERAGE(Table2[Sharpe Ratio]))/_xlfn.STDEV.P(Table2[Sharpe Ratio])</f>
        <v>1.1019567795467979E-2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1.3046244444689574</v>
      </c>
    </row>
    <row r="340" spans="1:44" x14ac:dyDescent="0.3">
      <c r="A340" t="s">
        <v>481</v>
      </c>
      <c r="B340" t="s">
        <v>482</v>
      </c>
      <c r="C340" t="s">
        <v>2908</v>
      </c>
      <c r="D340" t="s">
        <v>24</v>
      </c>
      <c r="E340">
        <v>39875.8859376849</v>
      </c>
      <c r="F340">
        <v>176</v>
      </c>
      <c r="G340">
        <v>18.008470512330099</v>
      </c>
      <c r="H340">
        <f>(Table2[[#This Row],[1Y Return vs Nifty]]-AVERAGE(Table2[1Y Return vs Nifty]))/_xlfn.STDEV.P(Table2[1Y Return vs Nifty])</f>
        <v>-0.32296282343361271</v>
      </c>
      <c r="I340">
        <v>4.4162803749636703</v>
      </c>
      <c r="J340">
        <f>(Table2[[#This Row],[1M Return vs Nifty]]-AVERAGE(Table2[1M Return vs Nifty]))/_xlfn.STDEV.P(Table2[1M Return vs Nifty])</f>
        <v>9.9643871059733061E-2</v>
      </c>
      <c r="K340">
        <v>3.2129179923938902</v>
      </c>
      <c r="L340">
        <f>(Table2[[#This Row],[6M Return vs Nifty]]-AVERAGE(Table2[6M Return vs Nifty]))/_xlfn.STDEV.P(Table2[6M Return vs Nifty])</f>
        <v>-0.28460880714815961</v>
      </c>
      <c r="M340">
        <v>0.132077861958</v>
      </c>
      <c r="N340">
        <f>(Table2[[#This Row],[1W Return vs Nifty]]-AVERAGE(Table2[1W Return vs Nifty]))/_xlfn.STDEV.P(Table2[1W Return vs Nifty])</f>
        <v>4.2608708878861541E-2</v>
      </c>
      <c r="O340">
        <v>170.36</v>
      </c>
      <c r="P340">
        <v>164.53465914214499</v>
      </c>
      <c r="Q340">
        <v>152.81428847363199</v>
      </c>
      <c r="R340">
        <v>58.366968460913498</v>
      </c>
      <c r="S340" s="1">
        <f>(Table2[[#This Row],[Close Price]]-Table2[[#This Row],[20D EMA]])/Table2[[#This Row],[20D EMA]]</f>
        <v>3.3106362996008373E-2</v>
      </c>
      <c r="T340" s="1">
        <f>(Table2[[#This Row],[Close Price]]-Table2[[#This Row],[50D EMA]])/Table2[[#This Row],[50D EMA]]</f>
        <v>6.9683438842814624E-2</v>
      </c>
      <c r="U340" s="1">
        <f>(Table2[[#This Row],[Close Price]]-Table2[[#This Row],[200D EMA]])/Table2[[#This Row],[200D EMA]]</f>
        <v>0.15172476185280731</v>
      </c>
      <c r="V340">
        <v>1.00864929258717</v>
      </c>
      <c r="W340">
        <v>175.05</v>
      </c>
      <c r="X340">
        <v>177.64</v>
      </c>
      <c r="Y340">
        <v>172.13</v>
      </c>
      <c r="Z340">
        <v>177.64</v>
      </c>
      <c r="AA340">
        <v>148</v>
      </c>
      <c r="AB340">
        <v>179.73</v>
      </c>
      <c r="AC340" s="1">
        <f>(Table2[[#This Row],[Close Price]]/Table2[[#This Row],[Day Low]])-1</f>
        <v>5.4270208511852935E-3</v>
      </c>
      <c r="AD340" s="1">
        <f>(Table2[[#This Row],[Day High]]/Table2[[#This Row],[Close Price]])-1</f>
        <v>9.318181818181781E-3</v>
      </c>
      <c r="AE340" s="1">
        <f>(Table2[[#This Row],[Close Price]]/Table2[[#This Row],[Current Week Low]])-1</f>
        <v>2.2483007029570734E-2</v>
      </c>
      <c r="AF340" s="1">
        <f>(Table2[[#This Row],[Current Week High]]/Table2[[#This Row],[Close Price]])-1</f>
        <v>9.318181818181781E-3</v>
      </c>
      <c r="AG340" s="1">
        <f>(Table2[[#This Row],[Close Price]]/Table2[[#This Row],[Current Month Low]])-1</f>
        <v>0.18918918918918926</v>
      </c>
      <c r="AH340" s="1">
        <f>(Table2[[#This Row],[Current Month High]]/Table2[[#This Row],[Close Price]])-1</f>
        <v>2.1193181818181861E-2</v>
      </c>
      <c r="AI340">
        <v>2.1193181818181799</v>
      </c>
      <c r="AJ340">
        <v>45.454545454545404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0.03</v>
      </c>
      <c r="AM340" t="s">
        <v>2950</v>
      </c>
      <c r="AN340">
        <v>6.96</v>
      </c>
      <c r="AO340" t="s">
        <v>2950</v>
      </c>
      <c r="AP340">
        <v>5.9589854062767997E-2</v>
      </c>
      <c r="AQ340">
        <f>(Table2[[#This Row],[Sharpe Ratio]]-AVERAGE(Table2[Sharpe Ratio]))/_xlfn.STDEV.P(Table2[Sharpe Ratio])</f>
        <v>7.0707744417171465E-3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-0.45824827620146064</v>
      </c>
    </row>
    <row r="341" spans="1:44" x14ac:dyDescent="0.3">
      <c r="A341" t="s">
        <v>524</v>
      </c>
      <c r="B341" t="s">
        <v>525</v>
      </c>
      <c r="C341" t="s">
        <v>2916</v>
      </c>
      <c r="D341" t="s">
        <v>238</v>
      </c>
      <c r="E341">
        <v>35240.44824125</v>
      </c>
      <c r="F341">
        <v>4208.05</v>
      </c>
      <c r="G341">
        <v>-0.30156300188836799</v>
      </c>
      <c r="H341">
        <f>(Table2[[#This Row],[1Y Return vs Nifty]]-AVERAGE(Table2[1Y Return vs Nifty]))/_xlfn.STDEV.P(Table2[1Y Return vs Nifty])</f>
        <v>-0.54107639559894283</v>
      </c>
      <c r="I341">
        <v>12.3053926849842</v>
      </c>
      <c r="J341">
        <f>(Table2[[#This Row],[1M Return vs Nifty]]-AVERAGE(Table2[1M Return vs Nifty]))/_xlfn.STDEV.P(Table2[1M Return vs Nifty])</f>
        <v>0.87029939582316995</v>
      </c>
      <c r="K341">
        <v>6.0831123334405603</v>
      </c>
      <c r="L341">
        <f>(Table2[[#This Row],[6M Return vs Nifty]]-AVERAGE(Table2[6M Return vs Nifty]))/_xlfn.STDEV.P(Table2[6M Return vs Nifty])</f>
        <v>-0.19666041823613722</v>
      </c>
      <c r="M341">
        <v>6.0961833480161598</v>
      </c>
      <c r="N341">
        <f>(Table2[[#This Row],[1W Return vs Nifty]]-AVERAGE(Table2[1W Return vs Nifty]))/_xlfn.STDEV.P(Table2[1W Return vs Nifty])</f>
        <v>1.2243758431913652</v>
      </c>
      <c r="O341">
        <v>3980.04</v>
      </c>
      <c r="P341">
        <v>3873.5934442545799</v>
      </c>
      <c r="Q341">
        <v>3683.2652284587998</v>
      </c>
      <c r="R341">
        <v>46.824176596803497</v>
      </c>
      <c r="S341" s="1">
        <f>(Table2[[#This Row],[Close Price]]-Table2[[#This Row],[20D EMA]])/Table2[[#This Row],[20D EMA]]</f>
        <v>5.7288368961116026E-2</v>
      </c>
      <c r="T341" s="1">
        <f>(Table2[[#This Row],[Close Price]]-Table2[[#This Row],[50D EMA]])/Table2[[#This Row],[50D EMA]]</f>
        <v>8.6342710085255694E-2</v>
      </c>
      <c r="U341" s="1">
        <f>(Table2[[#This Row],[Close Price]]-Table2[[#This Row],[200D EMA]])/Table2[[#This Row],[200D EMA]]</f>
        <v>0.14247813800821171</v>
      </c>
      <c r="V341">
        <v>1.1516726626578799</v>
      </c>
      <c r="W341">
        <v>4195</v>
      </c>
      <c r="X341">
        <v>4336.8999999999996</v>
      </c>
      <c r="Y341">
        <v>4195</v>
      </c>
      <c r="Z341">
        <v>4336.8999999999996</v>
      </c>
      <c r="AA341">
        <v>3567.35</v>
      </c>
      <c r="AB341">
        <v>4339.7</v>
      </c>
      <c r="AC341" s="1">
        <f>(Table2[[#This Row],[Close Price]]/Table2[[#This Row],[Day Low]])-1</f>
        <v>3.1108462455304853E-3</v>
      </c>
      <c r="AD341" s="1">
        <f>(Table2[[#This Row],[Day High]]/Table2[[#This Row],[Close Price]])-1</f>
        <v>3.0619883318876884E-2</v>
      </c>
      <c r="AE341" s="1">
        <f>(Table2[[#This Row],[Close Price]]/Table2[[#This Row],[Current Week Low]])-1</f>
        <v>3.1108462455304853E-3</v>
      </c>
      <c r="AF341" s="1">
        <f>(Table2[[#This Row],[Current Week High]]/Table2[[#This Row],[Close Price]])-1</f>
        <v>3.0619883318876884E-2</v>
      </c>
      <c r="AG341" s="1">
        <f>(Table2[[#This Row],[Close Price]]/Table2[[#This Row],[Current Month Low]])-1</f>
        <v>0.17960110446129485</v>
      </c>
      <c r="AH341" s="1">
        <f>(Table2[[#This Row],[Current Month High]]/Table2[[#This Row],[Close Price]])-1</f>
        <v>3.1285274652154804E-2</v>
      </c>
      <c r="AI341">
        <v>10.0272097527358</v>
      </c>
      <c r="AJ341">
        <v>35.7107151495605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-0.1</v>
      </c>
      <c r="AM341" t="s">
        <v>2949</v>
      </c>
      <c r="AN341">
        <v>14.66</v>
      </c>
      <c r="AO341" t="s">
        <v>2950</v>
      </c>
      <c r="AP341">
        <v>5.9342558277888001E-2</v>
      </c>
      <c r="AQ341">
        <f>(Table2[[#This Row],[Sharpe Ratio]]-AVERAGE(Table2[Sharpe Ratio]))/_xlfn.STDEV.P(Table2[Sharpe Ratio])</f>
        <v>4.3412344191393224E-3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1.3612796595985945</v>
      </c>
    </row>
    <row r="342" spans="1:44" x14ac:dyDescent="0.3">
      <c r="A342" t="s">
        <v>844</v>
      </c>
      <c r="B342" t="s">
        <v>845</v>
      </c>
      <c r="C342" t="s">
        <v>2917</v>
      </c>
      <c r="D342" t="s">
        <v>846</v>
      </c>
      <c r="E342">
        <v>16131.915383685</v>
      </c>
      <c r="F342">
        <v>216.98</v>
      </c>
      <c r="G342">
        <v>-12.008107166545599</v>
      </c>
      <c r="H342">
        <f>(Table2[[#This Row],[1Y Return vs Nifty]]-AVERAGE(Table2[1Y Return vs Nifty]))/_xlfn.STDEV.P(Table2[1Y Return vs Nifty])</f>
        <v>-0.68052759668395491</v>
      </c>
      <c r="I342">
        <v>1.23944089821782</v>
      </c>
      <c r="J342">
        <f>(Table2[[#This Row],[1M Return vs Nifty]]-AVERAGE(Table2[1M Return vs Nifty]))/_xlfn.STDEV.P(Table2[1M Return vs Nifty])</f>
        <v>-0.21068874911745444</v>
      </c>
      <c r="K342">
        <v>12.3846789603995</v>
      </c>
      <c r="L342">
        <f>(Table2[[#This Row],[6M Return vs Nifty]]-AVERAGE(Table2[6M Return vs Nifty]))/_xlfn.STDEV.P(Table2[6M Return vs Nifty])</f>
        <v>-3.5680465674293158E-3</v>
      </c>
      <c r="M342">
        <v>-1.2487070093078401</v>
      </c>
      <c r="N342">
        <f>(Table2[[#This Row],[1W Return vs Nifty]]-AVERAGE(Table2[1W Return vs Nifty]))/_xlfn.STDEV.P(Table2[1W Return vs Nifty])</f>
        <v>-0.23098909790580183</v>
      </c>
      <c r="O342">
        <v>213.62</v>
      </c>
      <c r="P342">
        <v>211.25815076443999</v>
      </c>
      <c r="Q342">
        <v>194.04761700485199</v>
      </c>
      <c r="R342">
        <v>33.178503299381099</v>
      </c>
      <c r="S342" s="1">
        <f>(Table2[[#This Row],[Close Price]]-Table2[[#This Row],[20D EMA]])/Table2[[#This Row],[20D EMA]]</f>
        <v>1.572886433854501E-2</v>
      </c>
      <c r="T342" s="1">
        <f>(Table2[[#This Row],[Close Price]]-Table2[[#This Row],[50D EMA]])/Table2[[#This Row],[50D EMA]]</f>
        <v>2.7084631834821165E-2</v>
      </c>
      <c r="U342" s="1">
        <f>(Table2[[#This Row],[Close Price]]-Table2[[#This Row],[200D EMA]])/Table2[[#This Row],[200D EMA]]</f>
        <v>0.11817915287552642</v>
      </c>
      <c r="V342">
        <v>0.77154502391750301</v>
      </c>
      <c r="W342">
        <v>216.5</v>
      </c>
      <c r="X342">
        <v>219</v>
      </c>
      <c r="Y342">
        <v>213.25</v>
      </c>
      <c r="Z342">
        <v>219</v>
      </c>
      <c r="AA342">
        <v>186.3</v>
      </c>
      <c r="AB342">
        <v>224.5</v>
      </c>
      <c r="AC342" s="1">
        <f>(Table2[[#This Row],[Close Price]]/Table2[[#This Row],[Day Low]])-1</f>
        <v>2.2170900692839446E-3</v>
      </c>
      <c r="AD342" s="1">
        <f>(Table2[[#This Row],[Day High]]/Table2[[#This Row],[Close Price]])-1</f>
        <v>9.309613789289406E-3</v>
      </c>
      <c r="AE342" s="1">
        <f>(Table2[[#This Row],[Close Price]]/Table2[[#This Row],[Current Week Low]])-1</f>
        <v>1.7491207502930761E-2</v>
      </c>
      <c r="AF342" s="1">
        <f>(Table2[[#This Row],[Current Week High]]/Table2[[#This Row],[Close Price]])-1</f>
        <v>9.309613789289406E-3</v>
      </c>
      <c r="AG342" s="1">
        <f>(Table2[[#This Row],[Close Price]]/Table2[[#This Row],[Current Month Low]])-1</f>
        <v>0.16468062265163708</v>
      </c>
      <c r="AH342" s="1">
        <f>(Table2[[#This Row],[Current Month High]]/Table2[[#This Row],[Close Price]])-1</f>
        <v>3.4657572126463254E-2</v>
      </c>
      <c r="AI342">
        <v>9.4801364181030507</v>
      </c>
      <c r="AJ342">
        <v>59.309838472834002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-0.1</v>
      </c>
      <c r="AM342" t="s">
        <v>2949</v>
      </c>
      <c r="AN342">
        <v>5.71</v>
      </c>
      <c r="AO342" t="s">
        <v>2950</v>
      </c>
      <c r="AP342">
        <v>5.9225756570767001E-2</v>
      </c>
      <c r="AQ342">
        <f>(Table2[[#This Row],[Sharpe Ratio]]-AVERAGE(Table2[Sharpe Ratio]))/_xlfn.STDEV.P(Table2[Sharpe Ratio])</f>
        <v>3.052029532582547E-3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-1.1227214607420579</v>
      </c>
    </row>
    <row r="343" spans="1:44" x14ac:dyDescent="0.3">
      <c r="A343" t="s">
        <v>1825</v>
      </c>
      <c r="B343" t="s">
        <v>1826</v>
      </c>
      <c r="C343" t="s">
        <v>2916</v>
      </c>
      <c r="D343" t="s">
        <v>73</v>
      </c>
      <c r="E343">
        <v>3350.6902408149999</v>
      </c>
      <c r="F343">
        <v>1420.05</v>
      </c>
      <c r="G343">
        <v>100.48577963148701</v>
      </c>
      <c r="H343">
        <f>(Table2[[#This Row],[1Y Return vs Nifty]]-AVERAGE(Table2[1Y Return vs Nifty]))/_xlfn.STDEV.P(Table2[1Y Return vs Nifty])</f>
        <v>0.65952694102225085</v>
      </c>
      <c r="I343">
        <v>58.970817773511897</v>
      </c>
      <c r="J343">
        <f>(Table2[[#This Row],[1M Return vs Nifty]]-AVERAGE(Table2[1M Return vs Nifty]))/_xlfn.STDEV.P(Table2[1M Return vs Nifty])</f>
        <v>5.4288563343812646</v>
      </c>
      <c r="K343">
        <v>80.529762017413802</v>
      </c>
      <c r="L343">
        <f>(Table2[[#This Row],[6M Return vs Nifty]]-AVERAGE(Table2[6M Return vs Nifty]))/_xlfn.STDEV.P(Table2[6M Return vs Nifty])</f>
        <v>2.0845310697296258</v>
      </c>
      <c r="M343">
        <v>9.5237042067660393</v>
      </c>
      <c r="N343">
        <f>(Table2[[#This Row],[1W Return vs Nifty]]-AVERAGE(Table2[1W Return vs Nifty]))/_xlfn.STDEV.P(Table2[1W Return vs Nifty])</f>
        <v>1.9035273961794537</v>
      </c>
      <c r="O343">
        <v>1124.1400000000001</v>
      </c>
      <c r="P343">
        <v>940.51302566354002</v>
      </c>
      <c r="Q343">
        <v>772.86217360280398</v>
      </c>
      <c r="R343">
        <v>89.171841007914594</v>
      </c>
      <c r="S343" s="1">
        <f>(Table2[[#This Row],[Close Price]]-Table2[[#This Row],[20D EMA]])/Table2[[#This Row],[20D EMA]]</f>
        <v>0.26323233760919446</v>
      </c>
      <c r="T343" s="1">
        <f>(Table2[[#This Row],[Close Price]]-Table2[[#This Row],[50D EMA]])/Table2[[#This Row],[50D EMA]]</f>
        <v>0.50986744601239575</v>
      </c>
      <c r="U343" s="1">
        <f>(Table2[[#This Row],[Close Price]]-Table2[[#This Row],[200D EMA]])/Table2[[#This Row],[200D EMA]]</f>
        <v>0.83739099738862932</v>
      </c>
      <c r="V343">
        <v>2.95229369315317</v>
      </c>
      <c r="W343">
        <v>1381.2</v>
      </c>
      <c r="X343">
        <v>1453.95</v>
      </c>
      <c r="Y343">
        <v>1351.4</v>
      </c>
      <c r="Z343">
        <v>1453.95</v>
      </c>
      <c r="AA343">
        <v>750</v>
      </c>
      <c r="AB343">
        <v>1527.05</v>
      </c>
      <c r="AC343" s="1">
        <f>(Table2[[#This Row],[Close Price]]/Table2[[#This Row],[Day Low]])-1</f>
        <v>2.8127715030408229E-2</v>
      </c>
      <c r="AD343" s="1">
        <f>(Table2[[#This Row],[Day High]]/Table2[[#This Row],[Close Price]])-1</f>
        <v>2.3872398859195121E-2</v>
      </c>
      <c r="AE343" s="1">
        <f>(Table2[[#This Row],[Close Price]]/Table2[[#This Row],[Current Week Low]])-1</f>
        <v>5.0799171229835682E-2</v>
      </c>
      <c r="AF343" s="1">
        <f>(Table2[[#This Row],[Current Week High]]/Table2[[#This Row],[Close Price]])-1</f>
        <v>2.3872398859195121E-2</v>
      </c>
      <c r="AG343" s="1">
        <f>(Table2[[#This Row],[Close Price]]/Table2[[#This Row],[Current Month Low]])-1</f>
        <v>0.89339999999999997</v>
      </c>
      <c r="AH343" s="1">
        <f>(Table2[[#This Row],[Current Month High]]/Table2[[#This Row],[Close Price]])-1</f>
        <v>7.5349459526073082E-2</v>
      </c>
      <c r="AI343">
        <v>7.5349459526073002</v>
      </c>
      <c r="AJ343">
        <v>134.93258334022599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</v>
      </c>
      <c r="AM343">
        <v>0</v>
      </c>
      <c r="AN343">
        <v>57.29</v>
      </c>
      <c r="AO343" t="s">
        <v>2950</v>
      </c>
      <c r="AP343">
        <v>5.8970774747373E-2</v>
      </c>
      <c r="AQ343">
        <f>(Table2[[#This Row],[Sharpe Ratio]]-AVERAGE(Table2[Sharpe Ratio]))/_xlfn.STDEV.P(Table2[Sharpe Ratio])</f>
        <v>2.3765446217230727E-4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10.076679395774766</v>
      </c>
    </row>
    <row r="344" spans="1:44" x14ac:dyDescent="0.3">
      <c r="A344" t="s">
        <v>1343</v>
      </c>
      <c r="B344" t="s">
        <v>1344</v>
      </c>
      <c r="C344" t="s">
        <v>2908</v>
      </c>
      <c r="D344" t="s">
        <v>597</v>
      </c>
      <c r="E344">
        <v>7049.0651416800001</v>
      </c>
      <c r="F344">
        <v>237.19</v>
      </c>
      <c r="G344">
        <v>8.9171046138450407</v>
      </c>
      <c r="H344">
        <f>(Table2[[#This Row],[1Y Return vs Nifty]]-AVERAGE(Table2[1Y Return vs Nifty]))/_xlfn.STDEV.P(Table2[1Y Return vs Nifty])</f>
        <v>-0.43126138500865313</v>
      </c>
      <c r="I344">
        <v>7.5392298107305198</v>
      </c>
      <c r="J344">
        <f>(Table2[[#This Row],[1M Return vs Nifty]]-AVERAGE(Table2[1M Return vs Nifty]))/_xlfn.STDEV.P(Table2[1M Return vs Nifty])</f>
        <v>0.40471219074554038</v>
      </c>
      <c r="K344">
        <v>-0.686264189056355</v>
      </c>
      <c r="L344">
        <f>(Table2[[#This Row],[6M Return vs Nifty]]-AVERAGE(Table2[6M Return vs Nifty]))/_xlfn.STDEV.P(Table2[6M Return vs Nifty])</f>
        <v>-0.40408740343302274</v>
      </c>
      <c r="M344">
        <v>0.69397810898573697</v>
      </c>
      <c r="N344">
        <f>(Table2[[#This Row],[1W Return vs Nifty]]-AVERAGE(Table2[1W Return vs Nifty]))/_xlfn.STDEV.P(Table2[1W Return vs Nifty])</f>
        <v>0.15394732390700311</v>
      </c>
      <c r="O344">
        <v>225.09</v>
      </c>
      <c r="P344">
        <v>221.79235018144999</v>
      </c>
      <c r="Q344">
        <v>216.66246606119199</v>
      </c>
      <c r="R344">
        <v>32.7133856178637</v>
      </c>
      <c r="S344" s="1">
        <f>(Table2[[#This Row],[Close Price]]-Table2[[#This Row],[20D EMA]])/Table2[[#This Row],[20D EMA]]</f>
        <v>5.3756275267670683E-2</v>
      </c>
      <c r="T344" s="1">
        <f>(Table2[[#This Row],[Close Price]]-Table2[[#This Row],[50D EMA]])/Table2[[#This Row],[50D EMA]]</f>
        <v>6.9423719104617782E-2</v>
      </c>
      <c r="U344" s="1">
        <f>(Table2[[#This Row],[Close Price]]-Table2[[#This Row],[200D EMA]])/Table2[[#This Row],[200D EMA]]</f>
        <v>9.4744301179561077E-2</v>
      </c>
      <c r="V344">
        <v>1.9142350643895101</v>
      </c>
      <c r="W344">
        <v>236.45</v>
      </c>
      <c r="X344">
        <v>242.4</v>
      </c>
      <c r="Y344">
        <v>232.51</v>
      </c>
      <c r="Z344">
        <v>245.55</v>
      </c>
      <c r="AA344">
        <v>201.6</v>
      </c>
      <c r="AB344">
        <v>245.55</v>
      </c>
      <c r="AC344" s="1">
        <f>(Table2[[#This Row],[Close Price]]/Table2[[#This Row],[Day Low]])-1</f>
        <v>3.129625713681472E-3</v>
      </c>
      <c r="AD344" s="1">
        <f>(Table2[[#This Row],[Day High]]/Table2[[#This Row],[Close Price]])-1</f>
        <v>2.1965512879969618E-2</v>
      </c>
      <c r="AE344" s="1">
        <f>(Table2[[#This Row],[Close Price]]/Table2[[#This Row],[Current Week Low]])-1</f>
        <v>2.0128166530471781E-2</v>
      </c>
      <c r="AF344" s="1">
        <f>(Table2[[#This Row],[Current Week High]]/Table2[[#This Row],[Close Price]])-1</f>
        <v>3.5246005312197015E-2</v>
      </c>
      <c r="AG344" s="1">
        <f>(Table2[[#This Row],[Close Price]]/Table2[[#This Row],[Current Month Low]])-1</f>
        <v>0.17653769841269851</v>
      </c>
      <c r="AH344" s="1">
        <f>(Table2[[#This Row],[Current Month High]]/Table2[[#This Row],[Close Price]])-1</f>
        <v>3.5246005312197015E-2</v>
      </c>
      <c r="AI344">
        <v>18.301783380412299</v>
      </c>
      <c r="AJ344">
        <v>45.6941031941031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-7.0000000000000007E-2</v>
      </c>
      <c r="AM344" t="s">
        <v>2949</v>
      </c>
      <c r="AN344">
        <v>9.18</v>
      </c>
      <c r="AO344" t="s">
        <v>2950</v>
      </c>
      <c r="AP344">
        <v>5.8139181923458003E-2</v>
      </c>
      <c r="AQ344">
        <f>(Table2[[#This Row],[Sharpe Ratio]]-AVERAGE(Table2[Sharpe Ratio]))/_xlfn.STDEV.P(Table2[Sharpe Ratio])</f>
        <v>-8.9410943647273804E-3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-0.28563036815385978</v>
      </c>
    </row>
    <row r="345" spans="1:44" x14ac:dyDescent="0.3">
      <c r="A345" t="s">
        <v>898</v>
      </c>
      <c r="B345" t="s">
        <v>899</v>
      </c>
      <c r="C345" t="s">
        <v>2912</v>
      </c>
      <c r="D345" t="s">
        <v>255</v>
      </c>
      <c r="E345">
        <v>14686.278181365</v>
      </c>
      <c r="F345">
        <v>701.4</v>
      </c>
      <c r="G345">
        <v>18.2213087465618</v>
      </c>
      <c r="H345">
        <f>(Table2[[#This Row],[1Y Return vs Nifty]]-AVERAGE(Table2[1Y Return vs Nifty]))/_xlfn.STDEV.P(Table2[1Y Return vs Nifty])</f>
        <v>-0.32042744262583933</v>
      </c>
      <c r="I345">
        <v>13.5466975871906</v>
      </c>
      <c r="J345">
        <f>(Table2[[#This Row],[1M Return vs Nifty]]-AVERAGE(Table2[1M Return vs Nifty]))/_xlfn.STDEV.P(Table2[1M Return vs Nifty])</f>
        <v>0.99155745924131011</v>
      </c>
      <c r="K345">
        <v>15.2115627163002</v>
      </c>
      <c r="L345">
        <f>(Table2[[#This Row],[6M Return vs Nifty]]-AVERAGE(Table2[6M Return vs Nifty]))/_xlfn.STDEV.P(Table2[6M Return vs Nifty])</f>
        <v>8.3053220995369048E-2</v>
      </c>
      <c r="M345">
        <v>12.5683535178916</v>
      </c>
      <c r="N345">
        <f>(Table2[[#This Row],[1W Return vs Nifty]]-AVERAGE(Table2[1W Return vs Nifty]))/_xlfn.STDEV.P(Table2[1W Return vs Nifty])</f>
        <v>2.5068142595332827</v>
      </c>
      <c r="O345">
        <v>640.29999999999995</v>
      </c>
      <c r="P345">
        <v>611.70810186708297</v>
      </c>
      <c r="Q345">
        <v>572.21835984962001</v>
      </c>
      <c r="R345">
        <v>51.580999810682101</v>
      </c>
      <c r="S345" s="1">
        <f>(Table2[[#This Row],[Close Price]]-Table2[[#This Row],[20D EMA]])/Table2[[#This Row],[20D EMA]]</f>
        <v>9.5424019990629438E-2</v>
      </c>
      <c r="T345" s="1">
        <f>(Table2[[#This Row],[Close Price]]-Table2[[#This Row],[50D EMA]])/Table2[[#This Row],[50D EMA]]</f>
        <v>0.14662532318789853</v>
      </c>
      <c r="U345" s="1">
        <f>(Table2[[#This Row],[Close Price]]-Table2[[#This Row],[200D EMA]])/Table2[[#This Row],[200D EMA]]</f>
        <v>0.22575584639459859</v>
      </c>
      <c r="V345">
        <v>1.8436508649041301</v>
      </c>
      <c r="W345">
        <v>697</v>
      </c>
      <c r="X345">
        <v>722</v>
      </c>
      <c r="Y345">
        <v>679.95</v>
      </c>
      <c r="Z345">
        <v>722</v>
      </c>
      <c r="AA345">
        <v>540</v>
      </c>
      <c r="AB345">
        <v>722</v>
      </c>
      <c r="AC345" s="1">
        <f>(Table2[[#This Row],[Close Price]]/Table2[[#This Row],[Day Low]])-1</f>
        <v>6.3127690100430733E-3</v>
      </c>
      <c r="AD345" s="1">
        <f>(Table2[[#This Row],[Day High]]/Table2[[#This Row],[Close Price]])-1</f>
        <v>2.9369831765041488E-2</v>
      </c>
      <c r="AE345" s="1">
        <f>(Table2[[#This Row],[Close Price]]/Table2[[#This Row],[Current Week Low]])-1</f>
        <v>3.1546437238032077E-2</v>
      </c>
      <c r="AF345" s="1">
        <f>(Table2[[#This Row],[Current Week High]]/Table2[[#This Row],[Close Price]])-1</f>
        <v>2.9369831765041488E-2</v>
      </c>
      <c r="AG345" s="1">
        <f>(Table2[[#This Row],[Close Price]]/Table2[[#This Row],[Current Month Low]])-1</f>
        <v>0.29888888888888876</v>
      </c>
      <c r="AH345" s="1">
        <f>(Table2[[#This Row],[Current Month High]]/Table2[[#This Row],[Close Price]])-1</f>
        <v>2.9369831765041488E-2</v>
      </c>
      <c r="AI345">
        <v>2.9369831765041399</v>
      </c>
      <c r="AJ345">
        <v>46.445349201378001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0.19</v>
      </c>
      <c r="AM345" t="s">
        <v>2950</v>
      </c>
      <c r="AN345">
        <v>18.39</v>
      </c>
      <c r="AO345" t="s">
        <v>2950</v>
      </c>
      <c r="AP345">
        <v>5.7714420221721997E-2</v>
      </c>
      <c r="AQ345">
        <f>(Table2[[#This Row],[Sharpe Ratio]]-AVERAGE(Table2[Sharpe Ratio]))/_xlfn.STDEV.P(Table2[Sharpe Ratio])</f>
        <v>-1.3629423628039771E-2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3.2473680735160828</v>
      </c>
    </row>
    <row r="346" spans="1:44" x14ac:dyDescent="0.3">
      <c r="A346" t="s">
        <v>355</v>
      </c>
      <c r="B346" t="s">
        <v>356</v>
      </c>
      <c r="C346" t="s">
        <v>2915</v>
      </c>
      <c r="D346" t="s">
        <v>65</v>
      </c>
      <c r="E346">
        <v>65182.653225000002</v>
      </c>
      <c r="F346">
        <v>5092.7</v>
      </c>
      <c r="G346">
        <v>22.632905757970601</v>
      </c>
      <c r="H346">
        <f>(Table2[[#This Row],[1Y Return vs Nifty]]-AVERAGE(Table2[1Y Return vs Nifty]))/_xlfn.STDEV.P(Table2[1Y Return vs Nifty])</f>
        <v>-0.26787542613908305</v>
      </c>
      <c r="I346">
        <v>-11.0203451820701</v>
      </c>
      <c r="J346">
        <f>(Table2[[#This Row],[1M Return vs Nifty]]-AVERAGE(Table2[1M Return vs Nifty]))/_xlfn.STDEV.P(Table2[1M Return vs Nifty])</f>
        <v>-1.4082977454035244</v>
      </c>
      <c r="K346">
        <v>-8.6926189727690009</v>
      </c>
      <c r="L346">
        <f>(Table2[[#This Row],[6M Return vs Nifty]]-AVERAGE(Table2[6M Return vs Nifty]))/_xlfn.STDEV.P(Table2[6M Return vs Nifty])</f>
        <v>-0.64941783078966331</v>
      </c>
      <c r="M346">
        <v>-2.5791637742899001</v>
      </c>
      <c r="N346">
        <f>(Table2[[#This Row],[1W Return vs Nifty]]-AVERAGE(Table2[1W Return vs Nifty]))/_xlfn.STDEV.P(Table2[1W Return vs Nifty])</f>
        <v>-0.49461456230359913</v>
      </c>
      <c r="O346">
        <v>5084.6099999999997</v>
      </c>
      <c r="P346">
        <v>5062.1799812897898</v>
      </c>
      <c r="Q346">
        <v>4698.6502364149501</v>
      </c>
      <c r="R346">
        <v>70.297848163261406</v>
      </c>
      <c r="S346" s="1">
        <f>(Table2[[#This Row],[Close Price]]-Table2[[#This Row],[20D EMA]])/Table2[[#This Row],[20D EMA]]</f>
        <v>1.591075815057624E-3</v>
      </c>
      <c r="T346" s="1">
        <f>(Table2[[#This Row],[Close Price]]-Table2[[#This Row],[50D EMA]])/Table2[[#This Row],[50D EMA]]</f>
        <v>6.0290267874738516E-3</v>
      </c>
      <c r="U346" s="1">
        <f>(Table2[[#This Row],[Close Price]]-Table2[[#This Row],[200D EMA]])/Table2[[#This Row],[200D EMA]]</f>
        <v>8.3864459740188704E-2</v>
      </c>
      <c r="V346">
        <v>0.90013252221368001</v>
      </c>
      <c r="W346">
        <v>5008.55</v>
      </c>
      <c r="X346">
        <v>5259</v>
      </c>
      <c r="Y346">
        <v>4974</v>
      </c>
      <c r="Z346">
        <v>5259</v>
      </c>
      <c r="AA346">
        <v>4407.05</v>
      </c>
      <c r="AB346">
        <v>5259</v>
      </c>
      <c r="AC346" s="1">
        <f>(Table2[[#This Row],[Close Price]]/Table2[[#This Row],[Day Low]])-1</f>
        <v>1.6801269828593091E-2</v>
      </c>
      <c r="AD346" s="1">
        <f>(Table2[[#This Row],[Day High]]/Table2[[#This Row],[Close Price]])-1</f>
        <v>3.2654584012409948E-2</v>
      </c>
      <c r="AE346" s="1">
        <f>(Table2[[#This Row],[Close Price]]/Table2[[#This Row],[Current Week Low]])-1</f>
        <v>2.3864093285082433E-2</v>
      </c>
      <c r="AF346" s="1">
        <f>(Table2[[#This Row],[Current Week High]]/Table2[[#This Row],[Close Price]])-1</f>
        <v>3.2654584012409948E-2</v>
      </c>
      <c r="AG346" s="1">
        <f>(Table2[[#This Row],[Close Price]]/Table2[[#This Row],[Current Month Low]])-1</f>
        <v>0.15558026344153109</v>
      </c>
      <c r="AH346" s="1">
        <f>(Table2[[#This Row],[Current Month High]]/Table2[[#This Row],[Close Price]])-1</f>
        <v>3.2654584012409948E-2</v>
      </c>
      <c r="AI346">
        <v>9.5450350501698509</v>
      </c>
      <c r="AJ346">
        <v>52.668025661010802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0.02</v>
      </c>
      <c r="AM346" t="s">
        <v>2950</v>
      </c>
      <c r="AN346">
        <v>4.9000000000000004</v>
      </c>
      <c r="AO346" t="s">
        <v>2950</v>
      </c>
      <c r="AP346">
        <v>5.7231763127729998E-2</v>
      </c>
      <c r="AQ346">
        <f>(Table2[[#This Row],[Sharpe Ratio]]-AVERAGE(Table2[Sharpe Ratio]))/_xlfn.STDEV.P(Table2[Sharpe Ratio])</f>
        <v>-1.8956776279325651E-2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-2.8391623409151956</v>
      </c>
    </row>
    <row r="347" spans="1:44" x14ac:dyDescent="0.3">
      <c r="A347" t="s">
        <v>751</v>
      </c>
      <c r="B347" t="s">
        <v>752</v>
      </c>
      <c r="C347" t="s">
        <v>2922</v>
      </c>
      <c r="D347" t="s">
        <v>165</v>
      </c>
      <c r="E347">
        <v>19174.239950800002</v>
      </c>
      <c r="F347">
        <v>5217.8999999999996</v>
      </c>
      <c r="G347">
        <v>75.794802704821905</v>
      </c>
      <c r="H347">
        <f>(Table2[[#This Row],[1Y Return vs Nifty]]-AVERAGE(Table2[1Y Return vs Nifty]))/_xlfn.STDEV.P(Table2[1Y Return vs Nifty])</f>
        <v>0.36540201910200076</v>
      </c>
      <c r="I347">
        <v>14.8728532206898</v>
      </c>
      <c r="J347">
        <f>(Table2[[#This Row],[1M Return vs Nifty]]-AVERAGE(Table2[1M Return vs Nifty]))/_xlfn.STDEV.P(Table2[1M Return vs Nifty])</f>
        <v>1.1211042479660931</v>
      </c>
      <c r="K347">
        <v>58.030590612395599</v>
      </c>
      <c r="L347">
        <f>(Table2[[#This Row],[6M Return vs Nifty]]-AVERAGE(Table2[6M Return vs Nifty]))/_xlfn.STDEV.P(Table2[6M Return vs Nifty])</f>
        <v>1.3951122911373723</v>
      </c>
      <c r="M347">
        <v>4.74794823012195</v>
      </c>
      <c r="N347">
        <f>(Table2[[#This Row],[1W Return vs Nifty]]-AVERAGE(Table2[1W Return vs Nifty]))/_xlfn.STDEV.P(Table2[1W Return vs Nifty])</f>
        <v>0.95722765887808337</v>
      </c>
      <c r="O347">
        <v>4784.58</v>
      </c>
      <c r="P347">
        <v>4373.8251650470002</v>
      </c>
      <c r="Q347">
        <v>3525.5146295715199</v>
      </c>
      <c r="R347">
        <v>55.8777834010221</v>
      </c>
      <c r="S347" s="1">
        <f>(Table2[[#This Row],[Close Price]]-Table2[[#This Row],[20D EMA]])/Table2[[#This Row],[20D EMA]]</f>
        <v>9.0565943092183576E-2</v>
      </c>
      <c r="T347" s="1">
        <f>(Table2[[#This Row],[Close Price]]-Table2[[#This Row],[50D EMA]])/Table2[[#This Row],[50D EMA]]</f>
        <v>0.19298321334340057</v>
      </c>
      <c r="U347" s="1">
        <f>(Table2[[#This Row],[Close Price]]-Table2[[#This Row],[200D EMA]])/Table2[[#This Row],[200D EMA]]</f>
        <v>0.4800392419968959</v>
      </c>
      <c r="V347">
        <v>1.40216499064477</v>
      </c>
      <c r="W347">
        <v>5190</v>
      </c>
      <c r="X347">
        <v>5359.95</v>
      </c>
      <c r="Y347">
        <v>5075</v>
      </c>
      <c r="Z347">
        <v>5379</v>
      </c>
      <c r="AA347">
        <v>3742.95</v>
      </c>
      <c r="AB347">
        <v>5379</v>
      </c>
      <c r="AC347" s="1">
        <f>(Table2[[#This Row],[Close Price]]/Table2[[#This Row],[Day Low]])-1</f>
        <v>5.3757225433526123E-3</v>
      </c>
      <c r="AD347" s="1">
        <f>(Table2[[#This Row],[Day High]]/Table2[[#This Row],[Close Price]])-1</f>
        <v>2.7223595699419345E-2</v>
      </c>
      <c r="AE347" s="1">
        <f>(Table2[[#This Row],[Close Price]]/Table2[[#This Row],[Current Week Low]])-1</f>
        <v>2.8157635467980224E-2</v>
      </c>
      <c r="AF347" s="1">
        <f>(Table2[[#This Row],[Current Week High]]/Table2[[#This Row],[Close Price]])-1</f>
        <v>3.0874489737250599E-2</v>
      </c>
      <c r="AG347" s="1">
        <f>(Table2[[#This Row],[Close Price]]/Table2[[#This Row],[Current Month Low]])-1</f>
        <v>0.39406083436861294</v>
      </c>
      <c r="AH347" s="1">
        <f>(Table2[[#This Row],[Current Month High]]/Table2[[#This Row],[Close Price]])-1</f>
        <v>3.0874489737250599E-2</v>
      </c>
      <c r="AI347">
        <v>3.0874489737250599</v>
      </c>
      <c r="AJ347">
        <v>114.72839506172799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0.4</v>
      </c>
      <c r="AM347" t="s">
        <v>2950</v>
      </c>
      <c r="AN347">
        <v>20.25</v>
      </c>
      <c r="AO347" t="s">
        <v>2950</v>
      </c>
      <c r="AP347">
        <v>5.7017430012523997E-2</v>
      </c>
      <c r="AQ347">
        <f>(Table2[[#This Row],[Sharpe Ratio]]-AVERAGE(Table2[Sharpe Ratio]))/_xlfn.STDEV.P(Table2[Sharpe Ratio])</f>
        <v>-2.1322489129637516E-2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3.8175237279539118</v>
      </c>
    </row>
    <row r="348" spans="1:44" x14ac:dyDescent="0.3">
      <c r="A348" t="s">
        <v>359</v>
      </c>
      <c r="B348" t="s">
        <v>360</v>
      </c>
      <c r="C348" t="s">
        <v>2908</v>
      </c>
      <c r="D348" t="s">
        <v>35</v>
      </c>
      <c r="E348">
        <v>64746.131999999998</v>
      </c>
      <c r="F348">
        <v>390.35</v>
      </c>
      <c r="G348">
        <v>89.7747753579837</v>
      </c>
      <c r="H348">
        <f>(Table2[[#This Row],[1Y Return vs Nifty]]-AVERAGE(Table2[1Y Return vs Nifty]))/_xlfn.STDEV.P(Table2[1Y Return vs Nifty])</f>
        <v>0.53193485323291079</v>
      </c>
      <c r="I348">
        <v>3.3943233872472298</v>
      </c>
      <c r="J348">
        <f>(Table2[[#This Row],[1M Return vs Nifty]]-AVERAGE(Table2[1M Return vs Nifty]))/_xlfn.STDEV.P(Table2[1M Return vs Nifty])</f>
        <v>-1.8698033452540201E-4</v>
      </c>
      <c r="K348">
        <v>13.862072457599201</v>
      </c>
      <c r="L348">
        <f>(Table2[[#This Row],[6M Return vs Nifty]]-AVERAGE(Table2[6M Return vs Nifty]))/_xlfn.STDEV.P(Table2[6M Return vs Nifty])</f>
        <v>4.1702190367268688E-2</v>
      </c>
      <c r="M348">
        <v>0.15772396899553201</v>
      </c>
      <c r="N348">
        <f>(Table2[[#This Row],[1W Return vs Nifty]]-AVERAGE(Table2[1W Return vs Nifty]))/_xlfn.STDEV.P(Table2[1W Return vs Nifty])</f>
        <v>4.7690397405475302E-2</v>
      </c>
      <c r="O348">
        <v>378.62</v>
      </c>
      <c r="P348">
        <v>363.29044550498099</v>
      </c>
      <c r="Q348">
        <v>316.24500138315199</v>
      </c>
      <c r="R348">
        <v>68.058542507467493</v>
      </c>
      <c r="S348" s="1">
        <f>(Table2[[#This Row],[Close Price]]-Table2[[#This Row],[20D EMA]])/Table2[[#This Row],[20D EMA]]</f>
        <v>3.0980930748507787E-2</v>
      </c>
      <c r="T348" s="1">
        <f>(Table2[[#This Row],[Close Price]]-Table2[[#This Row],[50D EMA]])/Table2[[#This Row],[50D EMA]]</f>
        <v>7.4484630217581713E-2</v>
      </c>
      <c r="U348" s="1">
        <f>(Table2[[#This Row],[Close Price]]-Table2[[#This Row],[200D EMA]])/Table2[[#This Row],[200D EMA]]</f>
        <v>0.23432781006098771</v>
      </c>
      <c r="V348">
        <v>1.2815364931601301</v>
      </c>
      <c r="W348">
        <v>386.7</v>
      </c>
      <c r="X348">
        <v>399.4</v>
      </c>
      <c r="Y348">
        <v>386.7</v>
      </c>
      <c r="Z348">
        <v>410</v>
      </c>
      <c r="AA348">
        <v>317.25</v>
      </c>
      <c r="AB348">
        <v>418</v>
      </c>
      <c r="AC348" s="1">
        <f>(Table2[[#This Row],[Close Price]]/Table2[[#This Row],[Day Low]])-1</f>
        <v>9.4388414791828357E-3</v>
      </c>
      <c r="AD348" s="1">
        <f>(Table2[[#This Row],[Day High]]/Table2[[#This Row],[Close Price]])-1</f>
        <v>2.3184321762520721E-2</v>
      </c>
      <c r="AE348" s="1">
        <f>(Table2[[#This Row],[Close Price]]/Table2[[#This Row],[Current Week Low]])-1</f>
        <v>9.4388414791828357E-3</v>
      </c>
      <c r="AF348" s="1">
        <f>(Table2[[#This Row],[Current Week High]]/Table2[[#This Row],[Close Price]])-1</f>
        <v>5.0339438965031347E-2</v>
      </c>
      <c r="AG348" s="1">
        <f>(Table2[[#This Row],[Close Price]]/Table2[[#This Row],[Current Month Low]])-1</f>
        <v>0.23041765169424755</v>
      </c>
      <c r="AH348" s="1">
        <f>(Table2[[#This Row],[Current Month High]]/Table2[[#This Row],[Close Price]])-1</f>
        <v>7.0833867042397802E-2</v>
      </c>
      <c r="AI348">
        <v>19.841168182400398</v>
      </c>
      <c r="AJ348">
        <v>118.49986006157199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0.03</v>
      </c>
      <c r="AM348" t="s">
        <v>2950</v>
      </c>
      <c r="AN348">
        <v>8.24</v>
      </c>
      <c r="AO348" t="s">
        <v>2950</v>
      </c>
      <c r="AP348">
        <v>5.6514226613620003E-2</v>
      </c>
      <c r="AQ348">
        <f>(Table2[[#This Row],[Sharpe Ratio]]-AVERAGE(Table2[Sharpe Ratio]))/_xlfn.STDEV.P(Table2[Sharpe Ratio])</f>
        <v>-2.6876622684611631E-2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0.59426383798651783</v>
      </c>
    </row>
    <row r="349" spans="1:44" x14ac:dyDescent="0.3">
      <c r="A349" t="s">
        <v>84</v>
      </c>
      <c r="B349" t="s">
        <v>85</v>
      </c>
      <c r="C349" t="s">
        <v>2917</v>
      </c>
      <c r="D349" t="s">
        <v>86</v>
      </c>
      <c r="E349">
        <v>305897.27600145002</v>
      </c>
      <c r="F349">
        <v>1456.15</v>
      </c>
      <c r="G349">
        <v>73.928297046430799</v>
      </c>
      <c r="H349">
        <f>(Table2[[#This Row],[1Y Return vs Nifty]]-AVERAGE(Table2[1Y Return vs Nifty]))/_xlfn.STDEV.P(Table2[1Y Return vs Nifty])</f>
        <v>0.34316774977079784</v>
      </c>
      <c r="I349">
        <v>-2.6913262790004699</v>
      </c>
      <c r="J349">
        <f>(Table2[[#This Row],[1M Return vs Nifty]]-AVERAGE(Table2[1M Return vs Nifty]))/_xlfn.STDEV.P(Table2[1M Return vs Nifty])</f>
        <v>-0.59466952193955813</v>
      </c>
      <c r="K349">
        <v>30.4356509101288</v>
      </c>
      <c r="L349">
        <f>(Table2[[#This Row],[6M Return vs Nifty]]-AVERAGE(Table2[6M Return vs Nifty]))/_xlfn.STDEV.P(Table2[6M Return vs Nifty])</f>
        <v>0.54954916872743054</v>
      </c>
      <c r="M349">
        <v>0.15934924708964099</v>
      </c>
      <c r="N349">
        <f>(Table2[[#This Row],[1W Return vs Nifty]]-AVERAGE(Table2[1W Return vs Nifty]))/_xlfn.STDEV.P(Table2[1W Return vs Nifty])</f>
        <v>4.8012440709408452E-2</v>
      </c>
      <c r="O349">
        <v>1420.65</v>
      </c>
      <c r="P349">
        <v>1377.1057736022599</v>
      </c>
      <c r="Q349">
        <v>1174.7260234211999</v>
      </c>
      <c r="R349">
        <v>68.751657778152307</v>
      </c>
      <c r="S349" s="1">
        <f>(Table2[[#This Row],[Close Price]]-Table2[[#This Row],[20D EMA]])/Table2[[#This Row],[20D EMA]]</f>
        <v>2.4988561573927426E-2</v>
      </c>
      <c r="T349" s="1">
        <f>(Table2[[#This Row],[Close Price]]-Table2[[#This Row],[50D EMA]])/Table2[[#This Row],[50D EMA]]</f>
        <v>5.7398805460654477E-2</v>
      </c>
      <c r="U349" s="1">
        <f>(Table2[[#This Row],[Close Price]]-Table2[[#This Row],[200D EMA]])/Table2[[#This Row],[200D EMA]]</f>
        <v>0.23956562719126481</v>
      </c>
      <c r="V349">
        <v>1.0301579577970901</v>
      </c>
      <c r="W349">
        <v>1437</v>
      </c>
      <c r="X349">
        <v>1468.9</v>
      </c>
      <c r="Y349">
        <v>1437</v>
      </c>
      <c r="Z349">
        <v>1479.65</v>
      </c>
      <c r="AA349">
        <v>1160.5999999999999</v>
      </c>
      <c r="AB349">
        <v>1621.4</v>
      </c>
      <c r="AC349" s="1">
        <f>(Table2[[#This Row],[Close Price]]/Table2[[#This Row],[Day Low]])-1</f>
        <v>1.3326374391092521E-2</v>
      </c>
      <c r="AD349" s="1">
        <f>(Table2[[#This Row],[Day High]]/Table2[[#This Row],[Close Price]])-1</f>
        <v>8.7559660749236823E-3</v>
      </c>
      <c r="AE349" s="1">
        <f>(Table2[[#This Row],[Close Price]]/Table2[[#This Row],[Current Week Low]])-1</f>
        <v>1.3326374391092521E-2</v>
      </c>
      <c r="AF349" s="1">
        <f>(Table2[[#This Row],[Current Week High]]/Table2[[#This Row],[Close Price]])-1</f>
        <v>1.613844727534941E-2</v>
      </c>
      <c r="AG349" s="1">
        <f>(Table2[[#This Row],[Close Price]]/Table2[[#This Row],[Current Month Low]])-1</f>
        <v>0.25465276581078777</v>
      </c>
      <c r="AH349" s="1">
        <f>(Table2[[#This Row],[Current Month High]]/Table2[[#This Row],[Close Price]])-1</f>
        <v>0.11348418775538227</v>
      </c>
      <c r="AI349">
        <v>11.3484187755382</v>
      </c>
      <c r="AJ349">
        <v>106.51680612679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-0.01</v>
      </c>
      <c r="AM349" t="s">
        <v>2949</v>
      </c>
      <c r="AN349">
        <v>7.63</v>
      </c>
      <c r="AO349" t="s">
        <v>2950</v>
      </c>
      <c r="AP349">
        <v>5.6278272710085002E-2</v>
      </c>
      <c r="AQ349">
        <f>(Table2[[#This Row],[Sharpe Ratio]]-AVERAGE(Table2[Sharpe Ratio]))/_xlfn.STDEV.P(Table2[Sharpe Ratio])</f>
        <v>-2.9480976104928863E-2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0.31657886116314982</v>
      </c>
    </row>
    <row r="350" spans="1:44" x14ac:dyDescent="0.3">
      <c r="A350" t="s">
        <v>890</v>
      </c>
      <c r="B350" t="s">
        <v>891</v>
      </c>
      <c r="C350" t="s">
        <v>2915</v>
      </c>
      <c r="D350" t="s">
        <v>283</v>
      </c>
      <c r="E350">
        <v>15009.611590785</v>
      </c>
      <c r="F350">
        <v>2128.1</v>
      </c>
      <c r="G350">
        <v>-5.6748797969430296</v>
      </c>
      <c r="H350">
        <f>(Table2[[#This Row],[1Y Return vs Nifty]]-AVERAGE(Table2[1Y Return vs Nifty]))/_xlfn.STDEV.P(Table2[1Y Return vs Nifty])</f>
        <v>-0.60508465203578865</v>
      </c>
      <c r="I350">
        <v>6.0825398608404999</v>
      </c>
      <c r="J350">
        <f>(Table2[[#This Row],[1M Return vs Nifty]]-AVERAGE(Table2[1M Return vs Nifty]))/_xlfn.STDEV.P(Table2[1M Return vs Nifty])</f>
        <v>0.26241403175948874</v>
      </c>
      <c r="K350">
        <v>-4.6623350643338402</v>
      </c>
      <c r="L350">
        <f>(Table2[[#This Row],[6M Return vs Nifty]]-AVERAGE(Table2[6M Return vs Nifty]))/_xlfn.STDEV.P(Table2[6M Return vs Nifty])</f>
        <v>-0.52592202023222834</v>
      </c>
      <c r="M350">
        <v>-1.17068865088143</v>
      </c>
      <c r="N350">
        <f>(Table2[[#This Row],[1W Return vs Nifty]]-AVERAGE(Table2[1W Return vs Nifty]))/_xlfn.STDEV.P(Table2[1W Return vs Nifty])</f>
        <v>-0.21553002662061543</v>
      </c>
      <c r="O350">
        <v>1991.32</v>
      </c>
      <c r="P350">
        <v>1977.7052851388401</v>
      </c>
      <c r="Q350">
        <v>1951.4005416221501</v>
      </c>
      <c r="R350">
        <v>30.352787354022901</v>
      </c>
      <c r="S350" s="1">
        <f>(Table2[[#This Row],[Close Price]]-Table2[[#This Row],[20D EMA]])/Table2[[#This Row],[20D EMA]]</f>
        <v>6.8688106381696548E-2</v>
      </c>
      <c r="T350" s="1">
        <f>(Table2[[#This Row],[Close Price]]-Table2[[#This Row],[50D EMA]])/Table2[[#This Row],[50D EMA]]</f>
        <v>7.6045058882775726E-2</v>
      </c>
      <c r="U350" s="1">
        <f>(Table2[[#This Row],[Close Price]]-Table2[[#This Row],[200D EMA]])/Table2[[#This Row],[200D EMA]]</f>
        <v>9.0550071402032126E-2</v>
      </c>
      <c r="V350">
        <v>1.35000511886222</v>
      </c>
      <c r="W350">
        <v>2101</v>
      </c>
      <c r="X350">
        <v>2189.9499999999998</v>
      </c>
      <c r="Y350">
        <v>2031.75</v>
      </c>
      <c r="Z350">
        <v>2189.9499999999998</v>
      </c>
      <c r="AA350">
        <v>1750</v>
      </c>
      <c r="AB350">
        <v>2189.9499999999998</v>
      </c>
      <c r="AC350" s="1">
        <f>(Table2[[#This Row],[Close Price]]/Table2[[#This Row],[Day Low]])-1</f>
        <v>1.2898619704902359E-2</v>
      </c>
      <c r="AD350" s="1">
        <f>(Table2[[#This Row],[Day High]]/Table2[[#This Row],[Close Price]])-1</f>
        <v>2.9063483858841277E-2</v>
      </c>
      <c r="AE350" s="1">
        <f>(Table2[[#This Row],[Close Price]]/Table2[[#This Row],[Current Week Low]])-1</f>
        <v>4.7422173003568213E-2</v>
      </c>
      <c r="AF350" s="1">
        <f>(Table2[[#This Row],[Current Week High]]/Table2[[#This Row],[Close Price]])-1</f>
        <v>2.9063483858841277E-2</v>
      </c>
      <c r="AG350" s="1">
        <f>(Table2[[#This Row],[Close Price]]/Table2[[#This Row],[Current Month Low]])-1</f>
        <v>0.21605714285714273</v>
      </c>
      <c r="AH350" s="1">
        <f>(Table2[[#This Row],[Current Month High]]/Table2[[#This Row],[Close Price]])-1</f>
        <v>2.9063483858841277E-2</v>
      </c>
      <c r="AI350">
        <v>10.727879328978901</v>
      </c>
      <c r="AJ350">
        <v>23.726744186046499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0.02</v>
      </c>
      <c r="AM350" t="s">
        <v>2950</v>
      </c>
      <c r="AN350">
        <v>12.94</v>
      </c>
      <c r="AO350" t="s">
        <v>2950</v>
      </c>
      <c r="AP350">
        <v>5.6252447345014001E-2</v>
      </c>
      <c r="AQ350">
        <f>(Table2[[#This Row],[Sharpe Ratio]]-AVERAGE(Table2[Sharpe Ratio]))/_xlfn.STDEV.P(Table2[Sharpe Ratio])</f>
        <v>-2.976602490830086E-2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-1.1138886920374445</v>
      </c>
    </row>
    <row r="351" spans="1:44" x14ac:dyDescent="0.3">
      <c r="A351" t="s">
        <v>1855</v>
      </c>
      <c r="B351" t="s">
        <v>1856</v>
      </c>
      <c r="C351" t="s">
        <v>2908</v>
      </c>
      <c r="D351" t="s">
        <v>508</v>
      </c>
      <c r="E351">
        <v>3202.3534799399999</v>
      </c>
      <c r="F351">
        <v>1046.8</v>
      </c>
      <c r="G351">
        <v>24.788890942556201</v>
      </c>
      <c r="H351">
        <f>(Table2[[#This Row],[1Y Return vs Nifty]]-AVERAGE(Table2[1Y Return vs Nifty]))/_xlfn.STDEV.P(Table2[1Y Return vs Nifty])</f>
        <v>-0.24219280629131895</v>
      </c>
      <c r="I351">
        <v>-4.3392479119703902</v>
      </c>
      <c r="J351">
        <f>(Table2[[#This Row],[1M Return vs Nifty]]-AVERAGE(Table2[1M Return vs Nifty]))/_xlfn.STDEV.P(Table2[1M Return vs Nifty])</f>
        <v>-0.75564833183840574</v>
      </c>
      <c r="K351">
        <v>6.846198604598E-2</v>
      </c>
      <c r="L351">
        <f>(Table2[[#This Row],[6M Return vs Nifty]]-AVERAGE(Table2[6M Return vs Nifty]))/_xlfn.STDEV.P(Table2[6M Return vs Nifty])</f>
        <v>-0.38096111187125431</v>
      </c>
      <c r="M351">
        <v>-2.7258682759526098</v>
      </c>
      <c r="N351">
        <f>(Table2[[#This Row],[1W Return vs Nifty]]-AVERAGE(Table2[1W Return vs Nifty]))/_xlfn.STDEV.P(Table2[1W Return vs Nifty])</f>
        <v>-0.52368355830408231</v>
      </c>
      <c r="O351">
        <v>1066</v>
      </c>
      <c r="P351">
        <v>1081.5730246667999</v>
      </c>
      <c r="Q351">
        <v>1003.89473740944</v>
      </c>
      <c r="R351">
        <v>30.7716093353128</v>
      </c>
      <c r="S351" s="1">
        <f>(Table2[[#This Row],[Close Price]]-Table2[[#This Row],[20D EMA]])/Table2[[#This Row],[20D EMA]]</f>
        <v>-1.8011257035647321E-2</v>
      </c>
      <c r="T351" s="1">
        <f>(Table2[[#This Row],[Close Price]]-Table2[[#This Row],[50D EMA]])/Table2[[#This Row],[50D EMA]]</f>
        <v>-3.2150417839343304E-2</v>
      </c>
      <c r="U351" s="1">
        <f>(Table2[[#This Row],[Close Price]]-Table2[[#This Row],[200D EMA]])/Table2[[#This Row],[200D EMA]]</f>
        <v>4.2738806163360669E-2</v>
      </c>
      <c r="V351">
        <v>0.68189777967031695</v>
      </c>
      <c r="W351">
        <v>1038</v>
      </c>
      <c r="X351">
        <v>1068.25</v>
      </c>
      <c r="Y351">
        <v>1038</v>
      </c>
      <c r="Z351">
        <v>1079.95</v>
      </c>
      <c r="AA351">
        <v>941</v>
      </c>
      <c r="AB351">
        <v>1109</v>
      </c>
      <c r="AC351" s="1">
        <f>(Table2[[#This Row],[Close Price]]/Table2[[#This Row],[Day Low]])-1</f>
        <v>8.4778420038535973E-3</v>
      </c>
      <c r="AD351" s="1">
        <f>(Table2[[#This Row],[Day High]]/Table2[[#This Row],[Close Price]])-1</f>
        <v>2.049102025219729E-2</v>
      </c>
      <c r="AE351" s="1">
        <f>(Table2[[#This Row],[Close Price]]/Table2[[#This Row],[Current Week Low]])-1</f>
        <v>8.4778420038535973E-3</v>
      </c>
      <c r="AF351" s="1">
        <f>(Table2[[#This Row],[Current Week High]]/Table2[[#This Row],[Close Price]])-1</f>
        <v>3.1667940389759286E-2</v>
      </c>
      <c r="AG351" s="1">
        <f>(Table2[[#This Row],[Close Price]]/Table2[[#This Row],[Current Month Low]])-1</f>
        <v>0.11243358129649295</v>
      </c>
      <c r="AH351" s="1">
        <f>(Table2[[#This Row],[Current Month High]]/Table2[[#This Row],[Close Price]])-1</f>
        <v>5.9419182269774495E-2</v>
      </c>
      <c r="AI351">
        <v>20.744172716851299</v>
      </c>
      <c r="AJ351">
        <v>53.220140515222397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-0.2</v>
      </c>
      <c r="AM351" t="s">
        <v>2949</v>
      </c>
      <c r="AN351">
        <v>-0.37</v>
      </c>
      <c r="AO351" t="s">
        <v>2949</v>
      </c>
      <c r="AP351">
        <v>5.5886929144748999E-2</v>
      </c>
      <c r="AQ351">
        <f>(Table2[[#This Row],[Sharpe Ratio]]-AVERAGE(Table2[Sharpe Ratio]))/_xlfn.STDEV.P(Table2[Sharpe Ratio])</f>
        <v>-3.3800450958417667E-2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52" spans="1:44" x14ac:dyDescent="0.3">
      <c r="A352" t="s">
        <v>1341</v>
      </c>
      <c r="B352" t="s">
        <v>1342</v>
      </c>
      <c r="C352" t="s">
        <v>2922</v>
      </c>
      <c r="D352" t="s">
        <v>445</v>
      </c>
      <c r="E352">
        <v>7063.637497875</v>
      </c>
      <c r="F352">
        <v>673.85</v>
      </c>
      <c r="G352">
        <v>-8.5655372305700297</v>
      </c>
      <c r="H352">
        <f>(Table2[[#This Row],[1Y Return vs Nifty]]-AVERAGE(Table2[1Y Return vs Nifty]))/_xlfn.STDEV.P(Table2[1Y Return vs Nifty])</f>
        <v>-0.63951886638417021</v>
      </c>
      <c r="I352">
        <v>17.719115924965099</v>
      </c>
      <c r="J352">
        <f>(Table2[[#This Row],[1M Return vs Nifty]]-AVERAGE(Table2[1M Return vs Nifty]))/_xlfn.STDEV.P(Table2[1M Return vs Nifty])</f>
        <v>1.399144158133397</v>
      </c>
      <c r="K352">
        <v>-11.124751991932801</v>
      </c>
      <c r="L352">
        <f>(Table2[[#This Row],[6M Return vs Nifty]]-AVERAGE(Table2[6M Return vs Nifty]))/_xlfn.STDEV.P(Table2[6M Return vs Nifty])</f>
        <v>-0.72394316086789956</v>
      </c>
      <c r="M352">
        <v>12.522285597546601</v>
      </c>
      <c r="N352">
        <f>(Table2[[#This Row],[1W Return vs Nifty]]-AVERAGE(Table2[1W Return vs Nifty]))/_xlfn.STDEV.P(Table2[1W Return vs Nifty])</f>
        <v>2.497686058441416</v>
      </c>
      <c r="O352">
        <v>619.91</v>
      </c>
      <c r="P352">
        <v>586.82665024329106</v>
      </c>
      <c r="Q352">
        <v>586.150475457585</v>
      </c>
      <c r="R352">
        <v>54.785732830029097</v>
      </c>
      <c r="S352" s="1">
        <f>(Table2[[#This Row],[Close Price]]-Table2[[#This Row],[20D EMA]])/Table2[[#This Row],[20D EMA]]</f>
        <v>8.7012630865770935E-2</v>
      </c>
      <c r="T352" s="1">
        <f>(Table2[[#This Row],[Close Price]]-Table2[[#This Row],[50D EMA]])/Table2[[#This Row],[50D EMA]]</f>
        <v>0.14829481537798286</v>
      </c>
      <c r="U352" s="1">
        <f>(Table2[[#This Row],[Close Price]]-Table2[[#This Row],[200D EMA]])/Table2[[#This Row],[200D EMA]]</f>
        <v>0.14961947181558011</v>
      </c>
      <c r="V352">
        <v>3.0630272456762202</v>
      </c>
      <c r="W352">
        <v>664.1</v>
      </c>
      <c r="X352">
        <v>704.8</v>
      </c>
      <c r="Y352">
        <v>647.4</v>
      </c>
      <c r="Z352">
        <v>704.8</v>
      </c>
      <c r="AA352">
        <v>503.3</v>
      </c>
      <c r="AB352">
        <v>750</v>
      </c>
      <c r="AC352" s="1">
        <f>(Table2[[#This Row],[Close Price]]/Table2[[#This Row],[Day Low]])-1</f>
        <v>1.4681523866887591E-2</v>
      </c>
      <c r="AD352" s="1">
        <f>(Table2[[#This Row],[Day High]]/Table2[[#This Row],[Close Price]])-1</f>
        <v>4.5930103138680511E-2</v>
      </c>
      <c r="AE352" s="1">
        <f>(Table2[[#This Row],[Close Price]]/Table2[[#This Row],[Current Week Low]])-1</f>
        <v>4.0855730614766772E-2</v>
      </c>
      <c r="AF352" s="1">
        <f>(Table2[[#This Row],[Current Week High]]/Table2[[#This Row],[Close Price]])-1</f>
        <v>4.5930103138680511E-2</v>
      </c>
      <c r="AG352" s="1">
        <f>(Table2[[#This Row],[Close Price]]/Table2[[#This Row],[Current Month Low]])-1</f>
        <v>0.338863500894099</v>
      </c>
      <c r="AH352" s="1">
        <f>(Table2[[#This Row],[Current Month High]]/Table2[[#This Row],[Close Price]])-1</f>
        <v>0.1130073458484826</v>
      </c>
      <c r="AI352">
        <v>11.3007345848482</v>
      </c>
      <c r="AJ352">
        <v>49.744444444444397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0.15</v>
      </c>
      <c r="AM352" t="s">
        <v>2950</v>
      </c>
      <c r="AN352">
        <v>17.190000000000001</v>
      </c>
      <c r="AO352" t="s">
        <v>2950</v>
      </c>
      <c r="AP352">
        <v>5.5367658871498998E-2</v>
      </c>
      <c r="AQ352">
        <f>(Table2[[#This Row],[Sharpe Ratio]]-AVERAGE(Table2[Sharpe Ratio]))/_xlfn.STDEV.P(Table2[Sharpe Ratio])</f>
        <v>-3.9531923470408119E-2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2.4938362658523352</v>
      </c>
    </row>
    <row r="353" spans="1:44" x14ac:dyDescent="0.3">
      <c r="A353" t="s">
        <v>1796</v>
      </c>
      <c r="B353" t="s">
        <v>1797</v>
      </c>
      <c r="C353" t="s">
        <v>2924</v>
      </c>
      <c r="D353" t="s">
        <v>1556</v>
      </c>
      <c r="E353">
        <v>3511.9596350249999</v>
      </c>
      <c r="F353">
        <v>153.31</v>
      </c>
      <c r="G353">
        <v>-1.00903312154846</v>
      </c>
      <c r="H353">
        <f>(Table2[[#This Row],[1Y Return vs Nifty]]-AVERAGE(Table2[1Y Return vs Nifty]))/_xlfn.STDEV.P(Table2[1Y Return vs Nifty])</f>
        <v>-0.54950395171889588</v>
      </c>
      <c r="I353">
        <v>-5.0136350889797496</v>
      </c>
      <c r="J353">
        <f>(Table2[[#This Row],[1M Return vs Nifty]]-AVERAGE(Table2[1M Return vs Nifty]))/_xlfn.STDEV.P(Table2[1M Return vs Nifty])</f>
        <v>-0.82152649193656369</v>
      </c>
      <c r="K353">
        <v>-5.9950700781199302</v>
      </c>
      <c r="L353">
        <f>(Table2[[#This Row],[6M Return vs Nifty]]-AVERAGE(Table2[6M Return vs Nifty]))/_xlfn.STDEV.P(Table2[6M Return vs Nifty])</f>
        <v>-0.56675963726494294</v>
      </c>
      <c r="M353">
        <v>-1.03776605559233</v>
      </c>
      <c r="N353">
        <f>(Table2[[#This Row],[1W Return vs Nifty]]-AVERAGE(Table2[1W Return vs Nifty]))/_xlfn.STDEV.P(Table2[1W Return vs Nifty])</f>
        <v>-0.18919186830209092</v>
      </c>
      <c r="O353">
        <v>151.4</v>
      </c>
      <c r="P353">
        <v>150.384378796753</v>
      </c>
      <c r="Q353">
        <v>146.44507395476401</v>
      </c>
      <c r="R353">
        <v>50.892344077346699</v>
      </c>
      <c r="S353" s="1">
        <f>(Table2[[#This Row],[Close Price]]-Table2[[#This Row],[20D EMA]])/Table2[[#This Row],[20D EMA]]</f>
        <v>1.2615587846763518E-2</v>
      </c>
      <c r="T353" s="1">
        <f>(Table2[[#This Row],[Close Price]]-Table2[[#This Row],[50D EMA]])/Table2[[#This Row],[50D EMA]]</f>
        <v>1.9454289246365344E-2</v>
      </c>
      <c r="U353" s="1">
        <f>(Table2[[#This Row],[Close Price]]-Table2[[#This Row],[200D EMA]])/Table2[[#This Row],[200D EMA]]</f>
        <v>4.6877138710425474E-2</v>
      </c>
      <c r="V353">
        <v>1.1379019921361799</v>
      </c>
      <c r="W353">
        <v>151.72</v>
      </c>
      <c r="X353">
        <v>155.54</v>
      </c>
      <c r="Y353">
        <v>151.5</v>
      </c>
      <c r="Z353">
        <v>156</v>
      </c>
      <c r="AA353">
        <v>135.1</v>
      </c>
      <c r="AB353">
        <v>156</v>
      </c>
      <c r="AC353" s="1">
        <f>(Table2[[#This Row],[Close Price]]/Table2[[#This Row],[Day Low]])-1</f>
        <v>1.0479831268125572E-2</v>
      </c>
      <c r="AD353" s="1">
        <f>(Table2[[#This Row],[Day High]]/Table2[[#This Row],[Close Price]])-1</f>
        <v>1.4545691735698751E-2</v>
      </c>
      <c r="AE353" s="1">
        <f>(Table2[[#This Row],[Close Price]]/Table2[[#This Row],[Current Week Low]])-1</f>
        <v>1.1947194719472032E-2</v>
      </c>
      <c r="AF353" s="1">
        <f>(Table2[[#This Row],[Current Week High]]/Table2[[#This Row],[Close Price]])-1</f>
        <v>1.7546148326919253E-2</v>
      </c>
      <c r="AG353" s="1">
        <f>(Table2[[#This Row],[Close Price]]/Table2[[#This Row],[Current Month Low]])-1</f>
        <v>0.13478904515173951</v>
      </c>
      <c r="AH353" s="1">
        <f>(Table2[[#This Row],[Current Month High]]/Table2[[#This Row],[Close Price]])-1</f>
        <v>1.7546148326919253E-2</v>
      </c>
      <c r="AI353">
        <v>14.7348509555802</v>
      </c>
      <c r="AJ353">
        <v>27.758333333333301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0.03</v>
      </c>
      <c r="AM353" t="s">
        <v>2950</v>
      </c>
      <c r="AN353">
        <v>5.04</v>
      </c>
      <c r="AO353" t="s">
        <v>2950</v>
      </c>
      <c r="AP353">
        <v>5.534030071802E-2</v>
      </c>
      <c r="AQ353">
        <f>(Table2[[#This Row],[Sharpe Ratio]]-AVERAGE(Table2[Sharpe Ratio]))/_xlfn.STDEV.P(Table2[Sharpe Ratio])</f>
        <v>-3.9833890505151515E-2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-2.1668158397276449</v>
      </c>
    </row>
    <row r="354" spans="1:44" x14ac:dyDescent="0.3">
      <c r="A354" t="s">
        <v>281</v>
      </c>
      <c r="B354" t="s">
        <v>282</v>
      </c>
      <c r="C354" t="s">
        <v>2915</v>
      </c>
      <c r="D354" t="s">
        <v>283</v>
      </c>
      <c r="E354">
        <v>85039.278612794995</v>
      </c>
      <c r="F354">
        <v>6295.35</v>
      </c>
      <c r="G354">
        <v>-2.1029628786696501</v>
      </c>
      <c r="H354">
        <f>(Table2[[#This Row],[1Y Return vs Nifty]]-AVERAGE(Table2[1Y Return vs Nifty]))/_xlfn.STDEV.P(Table2[1Y Return vs Nifty])</f>
        <v>-0.56253510902608328</v>
      </c>
      <c r="I354">
        <v>2.3648681192629599</v>
      </c>
      <c r="J354">
        <f>(Table2[[#This Row],[1M Return vs Nifty]]-AVERAGE(Table2[1M Return vs Nifty]))/_xlfn.STDEV.P(Table2[1M Return vs Nifty])</f>
        <v>-0.10075030844955353</v>
      </c>
      <c r="K354">
        <v>0.64549806243738606</v>
      </c>
      <c r="L354">
        <f>(Table2[[#This Row],[6M Return vs Nifty]]-AVERAGE(Table2[6M Return vs Nifty]))/_xlfn.STDEV.P(Table2[6M Return vs Nifty])</f>
        <v>-0.36327959374651569</v>
      </c>
      <c r="M354">
        <v>-0.251537040704783</v>
      </c>
      <c r="N354">
        <f>(Table2[[#This Row],[1W Return vs Nifty]]-AVERAGE(Table2[1W Return vs Nifty]))/_xlfn.STDEV.P(Table2[1W Return vs Nifty])</f>
        <v>-3.3403274017670737E-2</v>
      </c>
      <c r="O354">
        <v>6111.36</v>
      </c>
      <c r="P354">
        <v>6078.2476904330897</v>
      </c>
      <c r="Q354">
        <v>5796.2705535861496</v>
      </c>
      <c r="R354">
        <v>46.353258626790499</v>
      </c>
      <c r="S354" s="1">
        <f>(Table2[[#This Row],[Close Price]]-Table2[[#This Row],[20D EMA]])/Table2[[#This Row],[20D EMA]]</f>
        <v>3.0106228400879786E-2</v>
      </c>
      <c r="T354" s="1">
        <f>(Table2[[#This Row],[Close Price]]-Table2[[#This Row],[50D EMA]])/Table2[[#This Row],[50D EMA]]</f>
        <v>3.571791092169882E-2</v>
      </c>
      <c r="U354" s="1">
        <f>(Table2[[#This Row],[Close Price]]-Table2[[#This Row],[200D EMA]])/Table2[[#This Row],[200D EMA]]</f>
        <v>8.6103545685090654E-2</v>
      </c>
      <c r="V354">
        <v>0.71416968616949195</v>
      </c>
      <c r="W354">
        <v>6242.25</v>
      </c>
      <c r="X354">
        <v>6315</v>
      </c>
      <c r="Y354">
        <v>6156.15</v>
      </c>
      <c r="Z354">
        <v>6315</v>
      </c>
      <c r="AA354">
        <v>5693.2</v>
      </c>
      <c r="AB354">
        <v>6315</v>
      </c>
      <c r="AC354" s="1">
        <f>(Table2[[#This Row],[Close Price]]/Table2[[#This Row],[Day Low]])-1</f>
        <v>8.5065481196684445E-3</v>
      </c>
      <c r="AD354" s="1">
        <f>(Table2[[#This Row],[Day High]]/Table2[[#This Row],[Close Price]])-1</f>
        <v>3.1213514737067349E-3</v>
      </c>
      <c r="AE354" s="1">
        <f>(Table2[[#This Row],[Close Price]]/Table2[[#This Row],[Current Week Low]])-1</f>
        <v>2.2611534806656897E-2</v>
      </c>
      <c r="AF354" s="1">
        <f>(Table2[[#This Row],[Current Week High]]/Table2[[#This Row],[Close Price]])-1</f>
        <v>3.1213514737067349E-3</v>
      </c>
      <c r="AG354" s="1">
        <f>(Table2[[#This Row],[Close Price]]/Table2[[#This Row],[Current Month Low]])-1</f>
        <v>0.10576652849012858</v>
      </c>
      <c r="AH354" s="1">
        <f>(Table2[[#This Row],[Current Month High]]/Table2[[#This Row],[Close Price]])-1</f>
        <v>3.1213514737067349E-3</v>
      </c>
      <c r="AI354">
        <v>9.1988531217485701</v>
      </c>
      <c r="AJ354">
        <v>33.206728734659301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-0.03</v>
      </c>
      <c r="AM354" t="s">
        <v>2949</v>
      </c>
      <c r="AN354">
        <v>5.59</v>
      </c>
      <c r="AO354" t="s">
        <v>2950</v>
      </c>
      <c r="AP354">
        <v>5.4740796568298999E-2</v>
      </c>
      <c r="AQ354">
        <f>(Table2[[#This Row],[Sharpe Ratio]]-AVERAGE(Table2[Sharpe Ratio]))/_xlfn.STDEV.P(Table2[Sharpe Ratio])</f>
        <v>-4.6450948580601656E-2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-1.1064192338204251</v>
      </c>
    </row>
    <row r="355" spans="1:44" x14ac:dyDescent="0.3">
      <c r="A355" t="s">
        <v>723</v>
      </c>
      <c r="B355" t="s">
        <v>724</v>
      </c>
      <c r="C355" t="s">
        <v>2911</v>
      </c>
      <c r="D355" t="s">
        <v>46</v>
      </c>
      <c r="E355">
        <v>20061.890952950002</v>
      </c>
      <c r="F355">
        <v>857.25</v>
      </c>
      <c r="G355">
        <v>27.917732595123098</v>
      </c>
      <c r="H355">
        <f>(Table2[[#This Row],[1Y Return vs Nifty]]-AVERAGE(Table2[1Y Return vs Nifty]))/_xlfn.STDEV.P(Table2[1Y Return vs Nifty])</f>
        <v>-0.20492128360125411</v>
      </c>
      <c r="I355">
        <v>8.9693110207005393</v>
      </c>
      <c r="J355">
        <f>(Table2[[#This Row],[1M Return vs Nifty]]-AVERAGE(Table2[1M Return vs Nifty]))/_xlfn.STDEV.P(Table2[1M Return vs Nifty])</f>
        <v>0.54441104937681117</v>
      </c>
      <c r="K355">
        <v>33.549215164937699</v>
      </c>
      <c r="L355">
        <f>(Table2[[#This Row],[6M Return vs Nifty]]-AVERAGE(Table2[6M Return vs Nifty]))/_xlfn.STDEV.P(Table2[6M Return vs Nifty])</f>
        <v>0.64495488954166846</v>
      </c>
      <c r="M355">
        <v>-7.4712875003655803</v>
      </c>
      <c r="N355">
        <f>(Table2[[#This Row],[1W Return vs Nifty]]-AVERAGE(Table2[1W Return vs Nifty]))/_xlfn.STDEV.P(Table2[1W Return vs Nifty])</f>
        <v>-1.4639721717525422</v>
      </c>
      <c r="O355">
        <v>833.42</v>
      </c>
      <c r="P355">
        <v>786.31881227406905</v>
      </c>
      <c r="Q355">
        <v>689.35325101504895</v>
      </c>
      <c r="R355">
        <v>59.4923400950385</v>
      </c>
      <c r="S355" s="1">
        <f>(Table2[[#This Row],[Close Price]]-Table2[[#This Row],[20D EMA]])/Table2[[#This Row],[20D EMA]]</f>
        <v>2.8593026325262224E-2</v>
      </c>
      <c r="T355" s="1">
        <f>(Table2[[#This Row],[Close Price]]-Table2[[#This Row],[50D EMA]])/Table2[[#This Row],[50D EMA]]</f>
        <v>9.0206652338375062E-2</v>
      </c>
      <c r="U355" s="1">
        <f>(Table2[[#This Row],[Close Price]]-Table2[[#This Row],[200D EMA]])/Table2[[#This Row],[200D EMA]]</f>
        <v>0.24355691184124956</v>
      </c>
      <c r="V355">
        <v>1.11482990668673</v>
      </c>
      <c r="W355">
        <v>852.6</v>
      </c>
      <c r="X355">
        <v>878.35</v>
      </c>
      <c r="Y355">
        <v>852.6</v>
      </c>
      <c r="Z355">
        <v>883.85</v>
      </c>
      <c r="AA355">
        <v>671.05</v>
      </c>
      <c r="AB355">
        <v>947.8</v>
      </c>
      <c r="AC355" s="1">
        <f>(Table2[[#This Row],[Close Price]]/Table2[[#This Row],[Day Low]])-1</f>
        <v>5.4539057002109814E-3</v>
      </c>
      <c r="AD355" s="1">
        <f>(Table2[[#This Row],[Day High]]/Table2[[#This Row],[Close Price]])-1</f>
        <v>2.4613589967920735E-2</v>
      </c>
      <c r="AE355" s="1">
        <f>(Table2[[#This Row],[Close Price]]/Table2[[#This Row],[Current Week Low]])-1</f>
        <v>5.4539057002109814E-3</v>
      </c>
      <c r="AF355" s="1">
        <f>(Table2[[#This Row],[Current Week High]]/Table2[[#This Row],[Close Price]])-1</f>
        <v>3.1029454651501975E-2</v>
      </c>
      <c r="AG355" s="1">
        <f>(Table2[[#This Row],[Close Price]]/Table2[[#This Row],[Current Month Low]])-1</f>
        <v>0.2774755979435215</v>
      </c>
      <c r="AH355" s="1">
        <f>(Table2[[#This Row],[Current Month High]]/Table2[[#This Row],[Close Price]])-1</f>
        <v>0.10562846310877805</v>
      </c>
      <c r="AI355">
        <v>10.5628463108778</v>
      </c>
      <c r="AJ355">
        <v>56.418210017334196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0.12</v>
      </c>
      <c r="AM355" t="s">
        <v>2950</v>
      </c>
      <c r="AN355">
        <v>11.21</v>
      </c>
      <c r="AO355" t="s">
        <v>2950</v>
      </c>
      <c r="AP355">
        <v>5.4388329767184003E-2</v>
      </c>
      <c r="AQ355">
        <f>(Table2[[#This Row],[Sharpe Ratio]]-AVERAGE(Table2[Sharpe Ratio]))/_xlfn.STDEV.P(Table2[Sharpe Ratio])</f>
        <v>-5.0341319137221625E-2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-0.52986883557253828</v>
      </c>
    </row>
    <row r="356" spans="1:44" x14ac:dyDescent="0.3">
      <c r="A356" t="s">
        <v>587</v>
      </c>
      <c r="B356" t="s">
        <v>588</v>
      </c>
      <c r="C356" t="s">
        <v>2915</v>
      </c>
      <c r="D356" t="s">
        <v>65</v>
      </c>
      <c r="E356">
        <v>30505.198423574999</v>
      </c>
      <c r="F356">
        <v>2331.35</v>
      </c>
      <c r="G356">
        <v>31.293419681655099</v>
      </c>
      <c r="H356">
        <f>(Table2[[#This Row],[1Y Return vs Nifty]]-AVERAGE(Table2[1Y Return vs Nifty]))/_xlfn.STDEV.P(Table2[1Y Return vs Nifty])</f>
        <v>-0.164709278069745</v>
      </c>
      <c r="I356">
        <v>-6.6875297776059703</v>
      </c>
      <c r="J356">
        <f>(Table2[[#This Row],[1M Return vs Nifty]]-AVERAGE(Table2[1M Return vs Nifty]))/_xlfn.STDEV.P(Table2[1M Return vs Nifty])</f>
        <v>-0.98504250476140987</v>
      </c>
      <c r="K356">
        <v>6.2349959329952496</v>
      </c>
      <c r="L356">
        <f>(Table2[[#This Row],[6M Return vs Nifty]]-AVERAGE(Table2[6M Return vs Nifty]))/_xlfn.STDEV.P(Table2[6M Return vs Nifty])</f>
        <v>-0.19200640659240914</v>
      </c>
      <c r="M356">
        <v>-2.5186892419949798</v>
      </c>
      <c r="N356">
        <f>(Table2[[#This Row],[1W Return vs Nifty]]-AVERAGE(Table2[1W Return vs Nifty]))/_xlfn.STDEV.P(Table2[1W Return vs Nifty])</f>
        <v>-0.48263174025323141</v>
      </c>
      <c r="O356">
        <v>2362.75</v>
      </c>
      <c r="P356">
        <v>2323.24681089862</v>
      </c>
      <c r="Q356">
        <v>2074.9600645934001</v>
      </c>
      <c r="R356">
        <v>66.242162266132695</v>
      </c>
      <c r="S356" s="1">
        <f>(Table2[[#This Row],[Close Price]]-Table2[[#This Row],[20D EMA]])/Table2[[#This Row],[20D EMA]]</f>
        <v>-1.3289598984234511E-2</v>
      </c>
      <c r="T356" s="1">
        <f>(Table2[[#This Row],[Close Price]]-Table2[[#This Row],[50D EMA]])/Table2[[#This Row],[50D EMA]]</f>
        <v>3.4878726889312579E-3</v>
      </c>
      <c r="U356" s="1">
        <f>(Table2[[#This Row],[Close Price]]-Table2[[#This Row],[200D EMA]])/Table2[[#This Row],[200D EMA]]</f>
        <v>0.12356379275995405</v>
      </c>
      <c r="V356">
        <v>0.326394466509696</v>
      </c>
      <c r="W356">
        <v>2303.1999999999998</v>
      </c>
      <c r="X356">
        <v>2379</v>
      </c>
      <c r="Y356">
        <v>2303.1999999999998</v>
      </c>
      <c r="Z356">
        <v>2379</v>
      </c>
      <c r="AA356">
        <v>2111.0500000000002</v>
      </c>
      <c r="AB356">
        <v>2495</v>
      </c>
      <c r="AC356" s="1">
        <f>(Table2[[#This Row],[Close Price]]/Table2[[#This Row],[Day Low]])-1</f>
        <v>1.222212573810344E-2</v>
      </c>
      <c r="AD356" s="1">
        <f>(Table2[[#This Row],[Day High]]/Table2[[#This Row],[Close Price]])-1</f>
        <v>2.0438801552748354E-2</v>
      </c>
      <c r="AE356" s="1">
        <f>(Table2[[#This Row],[Close Price]]/Table2[[#This Row],[Current Week Low]])-1</f>
        <v>1.222212573810344E-2</v>
      </c>
      <c r="AF356" s="1">
        <f>(Table2[[#This Row],[Current Week High]]/Table2[[#This Row],[Close Price]])-1</f>
        <v>2.0438801552748354E-2</v>
      </c>
      <c r="AG356" s="1">
        <f>(Table2[[#This Row],[Close Price]]/Table2[[#This Row],[Current Month Low]])-1</f>
        <v>0.10435565240046407</v>
      </c>
      <c r="AH356" s="1">
        <f>(Table2[[#This Row],[Current Month High]]/Table2[[#This Row],[Close Price]])-1</f>
        <v>7.0195380359019399E-2</v>
      </c>
      <c r="AI356">
        <v>8.9497501447659094</v>
      </c>
      <c r="AJ356">
        <v>68.134285302178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0.01</v>
      </c>
      <c r="AM356" t="s">
        <v>2950</v>
      </c>
      <c r="AN356">
        <v>1.29</v>
      </c>
      <c r="AO356" t="s">
        <v>2950</v>
      </c>
      <c r="AP356">
        <v>5.2703357421151002E-2</v>
      </c>
      <c r="AQ356">
        <f>(Table2[[#This Row],[Sharpe Ratio]]-AVERAGE(Table2[Sharpe Ratio]))/_xlfn.STDEV.P(Table2[Sharpe Ratio])</f>
        <v>-6.8939288599846146E-2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-1.8933292182766417</v>
      </c>
    </row>
    <row r="357" spans="1:44" x14ac:dyDescent="0.3">
      <c r="A357" t="s">
        <v>340</v>
      </c>
      <c r="B357" t="s">
        <v>341</v>
      </c>
      <c r="C357" t="s">
        <v>2922</v>
      </c>
      <c r="D357" t="s">
        <v>165</v>
      </c>
      <c r="E357">
        <v>67854.606690750006</v>
      </c>
      <c r="F357">
        <v>2393.85</v>
      </c>
      <c r="G357">
        <v>-24.723811165767401</v>
      </c>
      <c r="H357">
        <f>(Table2[[#This Row],[1Y Return vs Nifty]]-AVERAGE(Table2[1Y Return vs Nifty]))/_xlfn.STDEV.P(Table2[1Y Return vs Nifty])</f>
        <v>-0.83200015514287484</v>
      </c>
      <c r="I357">
        <v>1.78062383665999</v>
      </c>
      <c r="J357">
        <f>(Table2[[#This Row],[1M Return vs Nifty]]-AVERAGE(Table2[1M Return vs Nifty]))/_xlfn.STDEV.P(Table2[1M Return vs Nifty])</f>
        <v>-0.15782277319663707</v>
      </c>
      <c r="K357">
        <v>-15.011883145142599</v>
      </c>
      <c r="L357">
        <f>(Table2[[#This Row],[6M Return vs Nifty]]-AVERAGE(Table2[6M Return vs Nifty]))/_xlfn.STDEV.P(Table2[6M Return vs Nifty])</f>
        <v>-0.84305248999084148</v>
      </c>
      <c r="M357">
        <v>2.4242472708325E-2</v>
      </c>
      <c r="N357">
        <f>(Table2[[#This Row],[1W Return vs Nifty]]-AVERAGE(Table2[1W Return vs Nifty]))/_xlfn.STDEV.P(Table2[1W Return vs Nifty])</f>
        <v>2.1241494762853679E-2</v>
      </c>
      <c r="O357">
        <v>2376.85</v>
      </c>
      <c r="P357">
        <v>2385.7675266449201</v>
      </c>
      <c r="Q357">
        <v>2386.1433800003301</v>
      </c>
      <c r="R357">
        <v>35.895947941857102</v>
      </c>
      <c r="S357" s="1">
        <f>(Table2[[#This Row],[Close Price]]-Table2[[#This Row],[20D EMA]])/Table2[[#This Row],[20D EMA]]</f>
        <v>7.1523234533100539E-3</v>
      </c>
      <c r="T357" s="1">
        <f>(Table2[[#This Row],[Close Price]]-Table2[[#This Row],[50D EMA]])/Table2[[#This Row],[50D EMA]]</f>
        <v>3.3877874792126762E-3</v>
      </c>
      <c r="U357" s="1">
        <f>(Table2[[#This Row],[Close Price]]-Table2[[#This Row],[200D EMA]])/Table2[[#This Row],[200D EMA]]</f>
        <v>3.229738859895635E-3</v>
      </c>
      <c r="V357">
        <v>0.96612771549488197</v>
      </c>
      <c r="W357">
        <v>2381</v>
      </c>
      <c r="X357">
        <v>2430.5500000000002</v>
      </c>
      <c r="Y357">
        <v>2381</v>
      </c>
      <c r="Z357">
        <v>2460</v>
      </c>
      <c r="AA357">
        <v>2089.1</v>
      </c>
      <c r="AB357">
        <v>2520.1999999999998</v>
      </c>
      <c r="AC357" s="1">
        <f>(Table2[[#This Row],[Close Price]]/Table2[[#This Row],[Day Low]])-1</f>
        <v>5.3968920621587646E-3</v>
      </c>
      <c r="AD357" s="1">
        <f>(Table2[[#This Row],[Day High]]/Table2[[#This Row],[Close Price]])-1</f>
        <v>1.5330952231760619E-2</v>
      </c>
      <c r="AE357" s="1">
        <f>(Table2[[#This Row],[Close Price]]/Table2[[#This Row],[Current Week Low]])-1</f>
        <v>5.3968920621587646E-3</v>
      </c>
      <c r="AF357" s="1">
        <f>(Table2[[#This Row],[Current Week High]]/Table2[[#This Row],[Close Price]])-1</f>
        <v>2.7633310357791929E-2</v>
      </c>
      <c r="AG357" s="1">
        <f>(Table2[[#This Row],[Close Price]]/Table2[[#This Row],[Current Month Low]])-1</f>
        <v>0.14587621463788225</v>
      </c>
      <c r="AH357" s="1">
        <f>(Table2[[#This Row],[Current Month High]]/Table2[[#This Row],[Close Price]])-1</f>
        <v>5.2781084863295469E-2</v>
      </c>
      <c r="AI357">
        <v>12.536290912128999</v>
      </c>
      <c r="AJ357">
        <v>17.345588235294102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-0.13</v>
      </c>
      <c r="AM357" t="s">
        <v>2949</v>
      </c>
      <c r="AN357">
        <v>4.24</v>
      </c>
      <c r="AO357" t="s">
        <v>2950</v>
      </c>
      <c r="AP357">
        <v>5.2618479150688999E-2</v>
      </c>
      <c r="AQ357">
        <f>(Table2[[#This Row],[Sharpe Ratio]]-AVERAGE(Table2[Sharpe Ratio]))/_xlfn.STDEV.P(Table2[Sharpe Ratio])</f>
        <v>-6.9876136902317823E-2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58" spans="1:44" x14ac:dyDescent="0.3">
      <c r="A358" t="s">
        <v>589</v>
      </c>
      <c r="B358" t="s">
        <v>590</v>
      </c>
      <c r="C358" t="s">
        <v>2912</v>
      </c>
      <c r="D358" t="s">
        <v>494</v>
      </c>
      <c r="E358">
        <v>30085.639477259901</v>
      </c>
      <c r="F358">
        <v>75.61</v>
      </c>
      <c r="G358">
        <v>6.1471444230840202</v>
      </c>
      <c r="H358">
        <f>(Table2[[#This Row],[1Y Return vs Nifty]]-AVERAGE(Table2[1Y Return vs Nifty]))/_xlfn.STDEV.P(Table2[1Y Return vs Nifty])</f>
        <v>-0.46425782444681618</v>
      </c>
      <c r="I358">
        <v>7.8635744352359103</v>
      </c>
      <c r="J358">
        <f>(Table2[[#This Row],[1M Return vs Nifty]]-AVERAGE(Table2[1M Return vs Nifty]))/_xlfn.STDEV.P(Table2[1M Return vs Nifty])</f>
        <v>0.4363961073865687</v>
      </c>
      <c r="K358">
        <v>13.350991253847701</v>
      </c>
      <c r="L358">
        <f>(Table2[[#This Row],[6M Return vs Nifty]]-AVERAGE(Table2[6M Return vs Nifty]))/_xlfn.STDEV.P(Table2[6M Return vs Nifty])</f>
        <v>2.6041659012179308E-2</v>
      </c>
      <c r="M358">
        <v>0.35678202363863698</v>
      </c>
      <c r="N358">
        <f>(Table2[[#This Row],[1W Return vs Nifty]]-AVERAGE(Table2[1W Return vs Nifty]))/_xlfn.STDEV.P(Table2[1W Return vs Nifty])</f>
        <v>8.713307113874634E-2</v>
      </c>
      <c r="O358">
        <v>72.19</v>
      </c>
      <c r="P358">
        <v>70.033197123220702</v>
      </c>
      <c r="Q358">
        <v>65.678084568425106</v>
      </c>
      <c r="R358">
        <v>41.497081633863999</v>
      </c>
      <c r="S358" s="1">
        <f>(Table2[[#This Row],[Close Price]]-Table2[[#This Row],[20D EMA]])/Table2[[#This Row],[20D EMA]]</f>
        <v>4.737498268458238E-2</v>
      </c>
      <c r="T358" s="1">
        <f>(Table2[[#This Row],[Close Price]]-Table2[[#This Row],[50D EMA]])/Table2[[#This Row],[50D EMA]]</f>
        <v>7.9630848024360906E-2</v>
      </c>
      <c r="U358" s="1">
        <f>(Table2[[#This Row],[Close Price]]-Table2[[#This Row],[200D EMA]])/Table2[[#This Row],[200D EMA]]</f>
        <v>0.15122114928957117</v>
      </c>
      <c r="V358">
        <v>2.3815386262834202</v>
      </c>
      <c r="W358">
        <v>75.400000000000006</v>
      </c>
      <c r="X358">
        <v>77.8</v>
      </c>
      <c r="Y358">
        <v>74.900000000000006</v>
      </c>
      <c r="Z358">
        <v>77.8</v>
      </c>
      <c r="AA358">
        <v>62.3</v>
      </c>
      <c r="AB358">
        <v>80</v>
      </c>
      <c r="AC358" s="1">
        <f>(Table2[[#This Row],[Close Price]]/Table2[[#This Row],[Day Low]])-1</f>
        <v>2.7851458885941316E-3</v>
      </c>
      <c r="AD358" s="1">
        <f>(Table2[[#This Row],[Day High]]/Table2[[#This Row],[Close Price]])-1</f>
        <v>2.8964422695410663E-2</v>
      </c>
      <c r="AE358" s="1">
        <f>(Table2[[#This Row],[Close Price]]/Table2[[#This Row],[Current Week Low]])-1</f>
        <v>9.4793057409878756E-3</v>
      </c>
      <c r="AF358" s="1">
        <f>(Table2[[#This Row],[Current Week High]]/Table2[[#This Row],[Close Price]])-1</f>
        <v>2.8964422695410663E-2</v>
      </c>
      <c r="AG358" s="1">
        <f>(Table2[[#This Row],[Close Price]]/Table2[[#This Row],[Current Month Low]])-1</f>
        <v>0.21364365971107557</v>
      </c>
      <c r="AH358" s="1">
        <f>(Table2[[#This Row],[Current Month High]]/Table2[[#This Row],[Close Price]])-1</f>
        <v>5.8061103028699934E-2</v>
      </c>
      <c r="AI358">
        <v>5.8061103028699899</v>
      </c>
      <c r="AJ358">
        <v>35.259391771019601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-0.06</v>
      </c>
      <c r="AM358" t="s">
        <v>2949</v>
      </c>
      <c r="AN358">
        <v>12.6</v>
      </c>
      <c r="AO358" t="s">
        <v>2950</v>
      </c>
      <c r="AP358">
        <v>5.2370822261890999E-2</v>
      </c>
      <c r="AQ358">
        <f>(Table2[[#This Row],[Sharpe Ratio]]-AVERAGE(Table2[Sharpe Ratio]))/_xlfn.STDEV.P(Table2[Sharpe Ratio])</f>
        <v>-7.2609662628076874E-2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1.2703350462601279E-2</v>
      </c>
    </row>
    <row r="359" spans="1:44" x14ac:dyDescent="0.3">
      <c r="A359" t="s">
        <v>241</v>
      </c>
      <c r="B359" t="s">
        <v>242</v>
      </c>
      <c r="C359" t="s">
        <v>2909</v>
      </c>
      <c r="D359" t="s">
        <v>27</v>
      </c>
      <c r="E359">
        <v>102497.11449572</v>
      </c>
      <c r="F359">
        <v>17.190000000000001</v>
      </c>
      <c r="G359">
        <v>97.619546599813702</v>
      </c>
      <c r="H359">
        <f>(Table2[[#This Row],[1Y Return vs Nifty]]-AVERAGE(Table2[1Y Return vs Nifty]))/_xlfn.STDEV.P(Table2[1Y Return vs Nifty])</f>
        <v>0.62538367608988121</v>
      </c>
      <c r="I359">
        <v>9.8515102046004497</v>
      </c>
      <c r="J359">
        <f>(Table2[[#This Row],[1M Return vs Nifty]]-AVERAGE(Table2[1M Return vs Nifty]))/_xlfn.STDEV.P(Table2[1M Return vs Nifty])</f>
        <v>0.63058952526828849</v>
      </c>
      <c r="K359">
        <v>17.654130847873699</v>
      </c>
      <c r="L359">
        <f>(Table2[[#This Row],[6M Return vs Nifty]]-AVERAGE(Table2[6M Return vs Nifty]))/_xlfn.STDEV.P(Table2[6M Return vs Nifty])</f>
        <v>0.15789830340236724</v>
      </c>
      <c r="M359">
        <v>1.1352983431357899</v>
      </c>
      <c r="N359">
        <f>(Table2[[#This Row],[1W Return vs Nifty]]-AVERAGE(Table2[1W Return vs Nifty]))/_xlfn.STDEV.P(Table2[1W Return vs Nifty])</f>
        <v>0.24139342117084103</v>
      </c>
      <c r="O359">
        <v>15.99</v>
      </c>
      <c r="P359">
        <v>14.943627301388</v>
      </c>
      <c r="Q359">
        <v>13.300764087903699</v>
      </c>
      <c r="R359">
        <v>84.8110107366074</v>
      </c>
      <c r="S359" s="1">
        <f>(Table2[[#This Row],[Close Price]]-Table2[[#This Row],[20D EMA]])/Table2[[#This Row],[20D EMA]]</f>
        <v>7.5046904315197061E-2</v>
      </c>
      <c r="T359" s="1">
        <f>(Table2[[#This Row],[Close Price]]-Table2[[#This Row],[50D EMA]])/Table2[[#This Row],[50D EMA]]</f>
        <v>0.15032312124134364</v>
      </c>
      <c r="U359" s="1">
        <f>(Table2[[#This Row],[Close Price]]-Table2[[#This Row],[200D EMA]])/Table2[[#This Row],[200D EMA]]</f>
        <v>0.2924069539458522</v>
      </c>
      <c r="V359">
        <v>0.94560382265956999</v>
      </c>
      <c r="W359">
        <v>17.149999999999999</v>
      </c>
      <c r="X359">
        <v>17.5</v>
      </c>
      <c r="Y359">
        <v>16.86</v>
      </c>
      <c r="Z359">
        <v>17.5</v>
      </c>
      <c r="AA359">
        <v>12.05</v>
      </c>
      <c r="AB359">
        <v>17.5</v>
      </c>
      <c r="AC359" s="1">
        <f>(Table2[[#This Row],[Close Price]]/Table2[[#This Row],[Day Low]])-1</f>
        <v>2.3323615160351086E-3</v>
      </c>
      <c r="AD359" s="1">
        <f>(Table2[[#This Row],[Day High]]/Table2[[#This Row],[Close Price]])-1</f>
        <v>1.803374054682938E-2</v>
      </c>
      <c r="AE359" s="1">
        <f>(Table2[[#This Row],[Close Price]]/Table2[[#This Row],[Current Week Low]])-1</f>
        <v>1.9572953736654908E-2</v>
      </c>
      <c r="AF359" s="1">
        <f>(Table2[[#This Row],[Current Week High]]/Table2[[#This Row],[Close Price]])-1</f>
        <v>1.803374054682938E-2</v>
      </c>
      <c r="AG359" s="1">
        <f>(Table2[[#This Row],[Close Price]]/Table2[[#This Row],[Current Month Low]])-1</f>
        <v>0.42655601659751041</v>
      </c>
      <c r="AH359" s="1">
        <f>(Table2[[#This Row],[Current Month High]]/Table2[[#This Row],[Close Price]])-1</f>
        <v>1.803374054682938E-2</v>
      </c>
      <c r="AI359">
        <v>7.0389761489237701</v>
      </c>
      <c r="AJ359">
        <v>140.41958041958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0.17</v>
      </c>
      <c r="AM359" t="s">
        <v>2950</v>
      </c>
      <c r="AN359">
        <v>14.6</v>
      </c>
      <c r="AO359" t="s">
        <v>2950</v>
      </c>
      <c r="AP359">
        <v>5.1972225845205999E-2</v>
      </c>
      <c r="AQ359">
        <f>(Table2[[#This Row],[Sharpe Ratio]]-AVERAGE(Table2[Sharpe Ratio]))/_xlfn.STDEV.P(Table2[Sharpe Ratio])</f>
        <v>-7.7009191203647923E-2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1.5782557347277302</v>
      </c>
    </row>
    <row r="360" spans="1:44" x14ac:dyDescent="0.3">
      <c r="A360" t="s">
        <v>1361</v>
      </c>
      <c r="B360" t="s">
        <v>1362</v>
      </c>
      <c r="C360" t="s">
        <v>2910</v>
      </c>
      <c r="D360" t="s">
        <v>1073</v>
      </c>
      <c r="E360">
        <v>6902.9934329999996</v>
      </c>
      <c r="F360">
        <v>139.38999999999999</v>
      </c>
      <c r="G360">
        <v>-12.1728979955017</v>
      </c>
      <c r="H360">
        <f>(Table2[[#This Row],[1Y Return vs Nifty]]-AVERAGE(Table2[1Y Return vs Nifty]))/_xlfn.STDEV.P(Table2[1Y Return vs Nifty])</f>
        <v>-0.68249062511510383</v>
      </c>
      <c r="I360">
        <v>-10.0973331076263</v>
      </c>
      <c r="J360">
        <f>(Table2[[#This Row],[1M Return vs Nifty]]-AVERAGE(Table2[1M Return vs Nifty]))/_xlfn.STDEV.P(Table2[1M Return vs Nifty])</f>
        <v>-1.3181324230401994</v>
      </c>
      <c r="K360">
        <v>-35.405908664853399</v>
      </c>
      <c r="L360">
        <f>(Table2[[#This Row],[6M Return vs Nifty]]-AVERAGE(Table2[6M Return vs Nifty]))/_xlfn.STDEV.P(Table2[6M Return vs Nifty])</f>
        <v>-1.4679654661745924</v>
      </c>
      <c r="M360">
        <v>-6.3085654935291497</v>
      </c>
      <c r="N360">
        <f>(Table2[[#This Row],[1W Return vs Nifty]]-AVERAGE(Table2[1W Return vs Nifty]))/_xlfn.STDEV.P(Table2[1W Return vs Nifty])</f>
        <v>-1.2335827768578302</v>
      </c>
      <c r="O360">
        <v>145.38999999999999</v>
      </c>
      <c r="P360">
        <v>153.03258228849401</v>
      </c>
      <c r="Q360">
        <v>161.417643781528</v>
      </c>
      <c r="R360">
        <v>33.056609174541997</v>
      </c>
      <c r="S360" s="1">
        <f>(Table2[[#This Row],[Close Price]]-Table2[[#This Row],[20D EMA]])/Table2[[#This Row],[20D EMA]]</f>
        <v>-4.1268312813811131E-2</v>
      </c>
      <c r="T360" s="1">
        <f>(Table2[[#This Row],[Close Price]]-Table2[[#This Row],[50D EMA]])/Table2[[#This Row],[50D EMA]]</f>
        <v>-8.9148219839715562E-2</v>
      </c>
      <c r="U360" s="1">
        <f>(Table2[[#This Row],[Close Price]]-Table2[[#This Row],[200D EMA]])/Table2[[#This Row],[200D EMA]]</f>
        <v>-0.13646366819318403</v>
      </c>
      <c r="V360">
        <v>1.6815381493997801</v>
      </c>
      <c r="W360">
        <v>139</v>
      </c>
      <c r="X360">
        <v>142</v>
      </c>
      <c r="Y360">
        <v>138.55000000000001</v>
      </c>
      <c r="Z360">
        <v>142.25</v>
      </c>
      <c r="AA360">
        <v>125</v>
      </c>
      <c r="AB360">
        <v>156.75</v>
      </c>
      <c r="AC360" s="1">
        <f>(Table2[[#This Row],[Close Price]]/Table2[[#This Row],[Day Low]])-1</f>
        <v>2.8057553956832848E-3</v>
      </c>
      <c r="AD360" s="1">
        <f>(Table2[[#This Row],[Day High]]/Table2[[#This Row],[Close Price]])-1</f>
        <v>1.8724442212497472E-2</v>
      </c>
      <c r="AE360" s="1">
        <f>(Table2[[#This Row],[Close Price]]/Table2[[#This Row],[Current Week Low]])-1</f>
        <v>6.062793215445561E-3</v>
      </c>
      <c r="AF360" s="1">
        <f>(Table2[[#This Row],[Current Week High]]/Table2[[#This Row],[Close Price]])-1</f>
        <v>2.0517971160054715E-2</v>
      </c>
      <c r="AG360" s="1">
        <f>(Table2[[#This Row],[Close Price]]/Table2[[#This Row],[Current Month Low]])-1</f>
        <v>0.11511999999999989</v>
      </c>
      <c r="AH360" s="1">
        <f>(Table2[[#This Row],[Current Month High]]/Table2[[#This Row],[Close Price]])-1</f>
        <v>0.12454265011837307</v>
      </c>
      <c r="AI360">
        <v>51.086878542219601</v>
      </c>
      <c r="AJ360">
        <v>18.277471361900702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-0.21</v>
      </c>
      <c r="AM360" t="s">
        <v>2949</v>
      </c>
      <c r="AN360">
        <v>-0.86</v>
      </c>
      <c r="AO360" t="s">
        <v>2949</v>
      </c>
      <c r="AP360">
        <v>5.1105865085025001E-2</v>
      </c>
      <c r="AQ360">
        <f>(Table2[[#This Row],[Sharpe Ratio]]-AVERAGE(Table2[Sharpe Ratio]))/_xlfn.STDEV.P(Table2[Sharpe Ratio])</f>
        <v>-8.6571692926241062E-2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61" spans="1:44" x14ac:dyDescent="0.3">
      <c r="A361" t="s">
        <v>411</v>
      </c>
      <c r="B361" t="s">
        <v>412</v>
      </c>
      <c r="C361" t="s">
        <v>2909</v>
      </c>
      <c r="D361" t="s">
        <v>27</v>
      </c>
      <c r="E361">
        <v>52398.675000000003</v>
      </c>
      <c r="F361">
        <v>1837.5</v>
      </c>
      <c r="G361">
        <v>-9.9847202287989703</v>
      </c>
      <c r="H361">
        <f>(Table2[[#This Row],[1Y Return vs Nifty]]-AVERAGE(Table2[1Y Return vs Nifty]))/_xlfn.STDEV.P(Table2[1Y Return vs Nifty])</f>
        <v>-0.65642451940002333</v>
      </c>
      <c r="I361">
        <v>-2.5907198322441798</v>
      </c>
      <c r="J361">
        <f>(Table2[[#This Row],[1M Return vs Nifty]]-AVERAGE(Table2[1M Return vs Nifty]))/_xlfn.STDEV.P(Table2[1M Return vs Nifty])</f>
        <v>-0.58484168441199835</v>
      </c>
      <c r="K361">
        <v>-5.2509441685354803</v>
      </c>
      <c r="L361">
        <f>(Table2[[#This Row],[6M Return vs Nifty]]-AVERAGE(Table2[6M Return vs Nifty]))/_xlfn.STDEV.P(Table2[6M Return vs Nifty])</f>
        <v>-0.54395815864737318</v>
      </c>
      <c r="M361">
        <v>-2.1036752503532199</v>
      </c>
      <c r="N361">
        <f>(Table2[[#This Row],[1W Return vs Nifty]]-AVERAGE(Table2[1W Return vs Nifty]))/_xlfn.STDEV.P(Table2[1W Return vs Nifty])</f>
        <v>-0.40039813510513939</v>
      </c>
      <c r="O361">
        <v>1832.62</v>
      </c>
      <c r="P361">
        <v>1825.6157373359499</v>
      </c>
      <c r="Q361">
        <v>1762.9095322773301</v>
      </c>
      <c r="R361">
        <v>73.500931452575799</v>
      </c>
      <c r="S361" s="1">
        <f>(Table2[[#This Row],[Close Price]]-Table2[[#This Row],[20D EMA]])/Table2[[#This Row],[20D EMA]]</f>
        <v>2.66285427420857E-3</v>
      </c>
      <c r="T361" s="1">
        <f>(Table2[[#This Row],[Close Price]]-Table2[[#This Row],[50D EMA]])/Table2[[#This Row],[50D EMA]]</f>
        <v>6.5097284280602914E-3</v>
      </c>
      <c r="U361" s="1">
        <f>(Table2[[#This Row],[Close Price]]-Table2[[#This Row],[200D EMA]])/Table2[[#This Row],[200D EMA]]</f>
        <v>4.2311001419519136E-2</v>
      </c>
      <c r="V361">
        <v>0.79284256040304302</v>
      </c>
      <c r="W361">
        <v>1827.85</v>
      </c>
      <c r="X361">
        <v>1865.95</v>
      </c>
      <c r="Y361">
        <v>1827.85</v>
      </c>
      <c r="Z361">
        <v>1865.95</v>
      </c>
      <c r="AA361">
        <v>1585.55</v>
      </c>
      <c r="AB361">
        <v>1926</v>
      </c>
      <c r="AC361" s="1">
        <f>(Table2[[#This Row],[Close Price]]/Table2[[#This Row],[Day Low]])-1</f>
        <v>5.2794266487949937E-3</v>
      </c>
      <c r="AD361" s="1">
        <f>(Table2[[#This Row],[Day High]]/Table2[[#This Row],[Close Price]])-1</f>
        <v>1.548299319727886E-2</v>
      </c>
      <c r="AE361" s="1">
        <f>(Table2[[#This Row],[Close Price]]/Table2[[#This Row],[Current Week Low]])-1</f>
        <v>5.2794266487949937E-3</v>
      </c>
      <c r="AF361" s="1">
        <f>(Table2[[#This Row],[Current Week High]]/Table2[[#This Row],[Close Price]])-1</f>
        <v>1.548299319727886E-2</v>
      </c>
      <c r="AG361" s="1">
        <f>(Table2[[#This Row],[Close Price]]/Table2[[#This Row],[Current Month Low]])-1</f>
        <v>0.1589038503989153</v>
      </c>
      <c r="AH361" s="1">
        <f>(Table2[[#This Row],[Current Month High]]/Table2[[#This Row],[Close Price]])-1</f>
        <v>4.816326530612236E-2</v>
      </c>
      <c r="AI361">
        <v>13.4503401360544</v>
      </c>
      <c r="AJ361">
        <v>21.491619557671299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-0.17</v>
      </c>
      <c r="AM361" t="s">
        <v>2949</v>
      </c>
      <c r="AN361">
        <v>2.59</v>
      </c>
      <c r="AO361" t="s">
        <v>2950</v>
      </c>
      <c r="AP361">
        <v>5.0689997457180003E-2</v>
      </c>
      <c r="AQ361">
        <f>(Table2[[#This Row],[Sharpe Ratio]]-AVERAGE(Table2[Sharpe Ratio]))/_xlfn.STDEV.P(Table2[Sharpe Ratio])</f>
        <v>-9.1161853388734435E-2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-2.2767843509532688</v>
      </c>
    </row>
    <row r="362" spans="1:44" x14ac:dyDescent="0.3">
      <c r="A362" t="s">
        <v>504</v>
      </c>
      <c r="B362" t="s">
        <v>505</v>
      </c>
      <c r="C362" t="s">
        <v>2912</v>
      </c>
      <c r="D362" t="s">
        <v>255</v>
      </c>
      <c r="E362">
        <v>36970.472819839997</v>
      </c>
      <c r="F362">
        <v>633.9</v>
      </c>
      <c r="G362">
        <v>-4.3207697610677798</v>
      </c>
      <c r="H362">
        <f>(Table2[[#This Row],[1Y Return vs Nifty]]-AVERAGE(Table2[1Y Return vs Nifty]))/_xlfn.STDEV.P(Table2[1Y Return vs Nifty])</f>
        <v>-0.58895416397303746</v>
      </c>
      <c r="I362">
        <v>-2.7133359314342198</v>
      </c>
      <c r="J362">
        <f>(Table2[[#This Row],[1M Return vs Nifty]]-AVERAGE(Table2[1M Return vs Nifty]))/_xlfn.STDEV.P(Table2[1M Return vs Nifty])</f>
        <v>-0.59681955600925285</v>
      </c>
      <c r="K362">
        <v>-1.59967828355985</v>
      </c>
      <c r="L362">
        <f>(Table2[[#This Row],[6M Return vs Nifty]]-AVERAGE(Table2[6M Return vs Nifty]))/_xlfn.STDEV.P(Table2[6M Return vs Nifty])</f>
        <v>-0.43207620435575789</v>
      </c>
      <c r="M362">
        <v>-3.20890073131417</v>
      </c>
      <c r="N362">
        <f>(Table2[[#This Row],[1W Return vs Nifty]]-AVERAGE(Table2[1W Return vs Nifty]))/_xlfn.STDEV.P(Table2[1W Return vs Nifty])</f>
        <v>-0.61939478975143913</v>
      </c>
      <c r="O362">
        <v>641.19000000000005</v>
      </c>
      <c r="P362">
        <v>639.88290064262605</v>
      </c>
      <c r="Q362">
        <v>611.94630558274002</v>
      </c>
      <c r="R362">
        <v>59.358378491894797</v>
      </c>
      <c r="S362" s="1">
        <f>(Table2[[#This Row],[Close Price]]-Table2[[#This Row],[20D EMA]])/Table2[[#This Row],[20D EMA]]</f>
        <v>-1.1369484864080969E-2</v>
      </c>
      <c r="T362" s="1">
        <f>(Table2[[#This Row],[Close Price]]-Table2[[#This Row],[50D EMA]])/Table2[[#This Row],[50D EMA]]</f>
        <v>-9.3499930012468351E-3</v>
      </c>
      <c r="U362" s="1">
        <f>(Table2[[#This Row],[Close Price]]-Table2[[#This Row],[200D EMA]])/Table2[[#This Row],[200D EMA]]</f>
        <v>3.5875197246846749E-2</v>
      </c>
      <c r="V362">
        <v>0.67407309733612797</v>
      </c>
      <c r="W362">
        <v>629</v>
      </c>
      <c r="X362">
        <v>639.1</v>
      </c>
      <c r="Y362">
        <v>625.1</v>
      </c>
      <c r="Z362">
        <v>640.9</v>
      </c>
      <c r="AA362">
        <v>605</v>
      </c>
      <c r="AB362">
        <v>676</v>
      </c>
      <c r="AC362" s="1">
        <f>(Table2[[#This Row],[Close Price]]/Table2[[#This Row],[Day Low]])-1</f>
        <v>7.7901430842606256E-3</v>
      </c>
      <c r="AD362" s="1">
        <f>(Table2[[#This Row],[Day High]]/Table2[[#This Row],[Close Price]])-1</f>
        <v>8.2031866224956396E-3</v>
      </c>
      <c r="AE362" s="1">
        <f>(Table2[[#This Row],[Close Price]]/Table2[[#This Row],[Current Week Low]])-1</f>
        <v>1.4077747560390375E-2</v>
      </c>
      <c r="AF362" s="1">
        <f>(Table2[[#This Row],[Current Week High]]/Table2[[#This Row],[Close Price]])-1</f>
        <v>1.1042751222590352E-2</v>
      </c>
      <c r="AG362" s="1">
        <f>(Table2[[#This Row],[Close Price]]/Table2[[#This Row],[Current Month Low]])-1</f>
        <v>4.7768595041322248E-2</v>
      </c>
      <c r="AH362" s="1">
        <f>(Table2[[#This Row],[Current Month High]]/Table2[[#This Row],[Close Price]])-1</f>
        <v>6.641426092443603E-2</v>
      </c>
      <c r="AI362">
        <v>13.401167376557799</v>
      </c>
      <c r="AJ362">
        <v>29.8709280885064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-0.19</v>
      </c>
      <c r="AM362" t="s">
        <v>2949</v>
      </c>
      <c r="AN362">
        <v>-3.52</v>
      </c>
      <c r="AO362" t="s">
        <v>2949</v>
      </c>
      <c r="AP362">
        <v>5.0255047462979999E-2</v>
      </c>
      <c r="AQ362">
        <f>(Table2[[#This Row],[Sharpe Ratio]]-AVERAGE(Table2[Sharpe Ratio]))/_xlfn.STDEV.P(Table2[Sharpe Ratio])</f>
        <v>-9.5962636457337963E-2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-2.3332073505468252</v>
      </c>
    </row>
    <row r="363" spans="1:44" x14ac:dyDescent="0.3">
      <c r="A363" t="s">
        <v>430</v>
      </c>
      <c r="B363" t="s">
        <v>431</v>
      </c>
      <c r="C363" t="s">
        <v>2908</v>
      </c>
      <c r="D363" t="s">
        <v>49</v>
      </c>
      <c r="E363">
        <v>48813.563675625002</v>
      </c>
      <c r="F363">
        <v>4879.2</v>
      </c>
      <c r="G363">
        <v>59.874101070323</v>
      </c>
      <c r="H363">
        <f>(Table2[[#This Row],[1Y Return vs Nifty]]-AVERAGE(Table2[1Y Return vs Nifty]))/_xlfn.STDEV.P(Table2[1Y Return vs Nifty])</f>
        <v>0.17575074936607069</v>
      </c>
      <c r="I363">
        <v>3.8584920834311198</v>
      </c>
      <c r="J363">
        <f>(Table2[[#This Row],[1M Return vs Nifty]]-AVERAGE(Table2[1M Return vs Nifty]))/_xlfn.STDEV.P(Table2[1M Return vs Nifty])</f>
        <v>4.5155785249125564E-2</v>
      </c>
      <c r="K363">
        <v>28.375506144190702</v>
      </c>
      <c r="L363">
        <f>(Table2[[#This Row],[6M Return vs Nifty]]-AVERAGE(Table2[6M Return vs Nifty]))/_xlfn.STDEV.P(Table2[6M Return vs Nifty])</f>
        <v>0.48642228895533879</v>
      </c>
      <c r="M363">
        <v>3.2124434066358298</v>
      </c>
      <c r="N363">
        <f>(Table2[[#This Row],[1W Return vs Nifty]]-AVERAGE(Table2[1W Return vs Nifty]))/_xlfn.STDEV.P(Table2[1W Return vs Nifty])</f>
        <v>0.65297262193816108</v>
      </c>
      <c r="O363">
        <v>4612.46</v>
      </c>
      <c r="P363">
        <v>4508.4546111966702</v>
      </c>
      <c r="Q363">
        <v>3878.5876813704999</v>
      </c>
      <c r="R363">
        <v>35.882290044617903</v>
      </c>
      <c r="S363" s="1">
        <f>(Table2[[#This Row],[Close Price]]-Table2[[#This Row],[20D EMA]])/Table2[[#This Row],[20D EMA]]</f>
        <v>5.7830311807582024E-2</v>
      </c>
      <c r="T363" s="1">
        <f>(Table2[[#This Row],[Close Price]]-Table2[[#This Row],[50D EMA]])/Table2[[#This Row],[50D EMA]]</f>
        <v>8.2233363929757622E-2</v>
      </c>
      <c r="U363" s="1">
        <f>(Table2[[#This Row],[Close Price]]-Table2[[#This Row],[200D EMA]])/Table2[[#This Row],[200D EMA]]</f>
        <v>0.25798367881061623</v>
      </c>
      <c r="V363">
        <v>0.33572425572868297</v>
      </c>
      <c r="W363">
        <v>4750.7</v>
      </c>
      <c r="X363">
        <v>4906.95</v>
      </c>
      <c r="Y363">
        <v>4689.45</v>
      </c>
      <c r="Z363">
        <v>4906.95</v>
      </c>
      <c r="AA363">
        <v>4130</v>
      </c>
      <c r="AB363">
        <v>4906.95</v>
      </c>
      <c r="AC363" s="1">
        <f>(Table2[[#This Row],[Close Price]]/Table2[[#This Row],[Day Low]])-1</f>
        <v>2.7048645462773857E-2</v>
      </c>
      <c r="AD363" s="1">
        <f>(Table2[[#This Row],[Day High]]/Table2[[#This Row],[Close Price]])-1</f>
        <v>5.6874077717659066E-3</v>
      </c>
      <c r="AE363" s="1">
        <f>(Table2[[#This Row],[Close Price]]/Table2[[#This Row],[Current Week Low]])-1</f>
        <v>4.0463167322393856E-2</v>
      </c>
      <c r="AF363" s="1">
        <f>(Table2[[#This Row],[Current Week High]]/Table2[[#This Row],[Close Price]])-1</f>
        <v>5.6874077717659066E-3</v>
      </c>
      <c r="AG363" s="1">
        <f>(Table2[[#This Row],[Close Price]]/Table2[[#This Row],[Current Month Low]])-1</f>
        <v>0.18140435835351076</v>
      </c>
      <c r="AH363" s="1">
        <f>(Table2[[#This Row],[Current Month High]]/Table2[[#This Row],[Close Price]])-1</f>
        <v>5.6874077717659066E-3</v>
      </c>
      <c r="AI363">
        <v>2.43482538121004</v>
      </c>
      <c r="AJ363">
        <v>95.708154506437694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0.05</v>
      </c>
      <c r="AM363" t="s">
        <v>2950</v>
      </c>
      <c r="AN363">
        <v>8.92</v>
      </c>
      <c r="AO363" t="s">
        <v>2950</v>
      </c>
      <c r="AP363">
        <v>5.0004298597246997E-2</v>
      </c>
      <c r="AQ363">
        <f>(Table2[[#This Row],[Sharpe Ratio]]-AVERAGE(Table2[Sharpe Ratio]))/_xlfn.STDEV.P(Table2[Sharpe Ratio])</f>
        <v>-9.8730290038519491E-2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1.2615711554701767</v>
      </c>
    </row>
    <row r="364" spans="1:44" x14ac:dyDescent="0.3">
      <c r="A364" t="s">
        <v>495</v>
      </c>
      <c r="B364" t="s">
        <v>496</v>
      </c>
      <c r="C364" t="s">
        <v>2908</v>
      </c>
      <c r="D364" t="s">
        <v>273</v>
      </c>
      <c r="E364">
        <v>38517.848922074998</v>
      </c>
      <c r="F364">
        <v>672.4</v>
      </c>
      <c r="G364">
        <v>135.569914246872</v>
      </c>
      <c r="H364">
        <f>(Table2[[#This Row],[1Y Return vs Nifty]]-AVERAGE(Table2[1Y Return vs Nifty]))/_xlfn.STDEV.P(Table2[1Y Return vs Nifty])</f>
        <v>1.0774576849145872</v>
      </c>
      <c r="I364">
        <v>3.8011165462742902</v>
      </c>
      <c r="J364">
        <f>(Table2[[#This Row],[1M Return vs Nifty]]-AVERAGE(Table2[1M Return vs Nifty]))/_xlfn.STDEV.P(Table2[1M Return vs Nifty])</f>
        <v>3.9551000710817276E-2</v>
      </c>
      <c r="K364">
        <v>40.502261777785101</v>
      </c>
      <c r="L364">
        <f>(Table2[[#This Row],[6M Return vs Nifty]]-AVERAGE(Table2[6M Return vs Nifty]))/_xlfn.STDEV.P(Table2[6M Return vs Nifty])</f>
        <v>0.85800988685837454</v>
      </c>
      <c r="M364">
        <v>-0.23089717064062701</v>
      </c>
      <c r="N364">
        <f>(Table2[[#This Row],[1W Return vs Nifty]]-AVERAGE(Table2[1W Return vs Nifty]))/_xlfn.STDEV.P(Table2[1W Return vs Nifty])</f>
        <v>-2.9313554250755425E-2</v>
      </c>
      <c r="O364">
        <v>630.08000000000004</v>
      </c>
      <c r="P364">
        <v>595.39139827632698</v>
      </c>
      <c r="Q364">
        <v>489.54845562802899</v>
      </c>
      <c r="R364">
        <v>66.670433984177805</v>
      </c>
      <c r="S364" s="1">
        <f>(Table2[[#This Row],[Close Price]]-Table2[[#This Row],[20D EMA]])/Table2[[#This Row],[20D EMA]]</f>
        <v>6.7166074149314262E-2</v>
      </c>
      <c r="T364" s="1">
        <f>(Table2[[#This Row],[Close Price]]-Table2[[#This Row],[50D EMA]])/Table2[[#This Row],[50D EMA]]</f>
        <v>0.12934113920122936</v>
      </c>
      <c r="U364" s="1">
        <f>(Table2[[#This Row],[Close Price]]-Table2[[#This Row],[200D EMA]])/Table2[[#This Row],[200D EMA]]</f>
        <v>0.37351061426063636</v>
      </c>
      <c r="V364">
        <v>1.0548236917721101</v>
      </c>
      <c r="W364">
        <v>650</v>
      </c>
      <c r="X364">
        <v>678.3</v>
      </c>
      <c r="Y364">
        <v>639</v>
      </c>
      <c r="Z364">
        <v>678.3</v>
      </c>
      <c r="AA364">
        <v>498.05</v>
      </c>
      <c r="AB364">
        <v>678.3</v>
      </c>
      <c r="AC364" s="1">
        <f>(Table2[[#This Row],[Close Price]]/Table2[[#This Row],[Day Low]])-1</f>
        <v>3.4461538461538321E-2</v>
      </c>
      <c r="AD364" s="1">
        <f>(Table2[[#This Row],[Day High]]/Table2[[#This Row],[Close Price]])-1</f>
        <v>8.774538964901879E-3</v>
      </c>
      <c r="AE364" s="1">
        <f>(Table2[[#This Row],[Close Price]]/Table2[[#This Row],[Current Week Low]])-1</f>
        <v>5.2269170579029689E-2</v>
      </c>
      <c r="AF364" s="1">
        <f>(Table2[[#This Row],[Current Week High]]/Table2[[#This Row],[Close Price]])-1</f>
        <v>8.774538964901879E-3</v>
      </c>
      <c r="AG364" s="1">
        <f>(Table2[[#This Row],[Close Price]]/Table2[[#This Row],[Current Month Low]])-1</f>
        <v>0.35006525449252068</v>
      </c>
      <c r="AH364" s="1">
        <f>(Table2[[#This Row],[Current Month High]]/Table2[[#This Row],[Close Price]])-1</f>
        <v>8.774538964901879E-3</v>
      </c>
      <c r="AI364">
        <v>0.87745389649018701</v>
      </c>
      <c r="AJ364">
        <v>169.175340272217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0.2</v>
      </c>
      <c r="AM364" t="s">
        <v>2950</v>
      </c>
      <c r="AN364">
        <v>9.51</v>
      </c>
      <c r="AO364" t="s">
        <v>2950</v>
      </c>
      <c r="AP364">
        <v>4.9993387263910997E-2</v>
      </c>
      <c r="AQ364">
        <f>(Table2[[#This Row],[Sharpe Ratio]]-AVERAGE(Table2[Sharpe Ratio]))/_xlfn.STDEV.P(Table2[Sharpe Ratio])</f>
        <v>-9.8850724444850976E-2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1.8468542937881725</v>
      </c>
    </row>
    <row r="365" spans="1:44" x14ac:dyDescent="0.3">
      <c r="A365" t="s">
        <v>1835</v>
      </c>
      <c r="B365" t="s">
        <v>1836</v>
      </c>
      <c r="C365" t="s">
        <v>2915</v>
      </c>
      <c r="D365" t="s">
        <v>65</v>
      </c>
      <c r="E365">
        <v>3308.1549229399998</v>
      </c>
      <c r="F365">
        <v>352.85</v>
      </c>
      <c r="G365">
        <v>26.493642484086902</v>
      </c>
      <c r="H365">
        <f>(Table2[[#This Row],[1Y Return vs Nifty]]-AVERAGE(Table2[1Y Return vs Nifty]))/_xlfn.STDEV.P(Table2[1Y Return vs Nifty])</f>
        <v>-0.22188539133826196</v>
      </c>
      <c r="I365">
        <v>5.1129372525407097</v>
      </c>
      <c r="J365">
        <f>(Table2[[#This Row],[1M Return vs Nifty]]-AVERAGE(Table2[1M Return vs Nifty]))/_xlfn.STDEV.P(Table2[1M Return vs Nifty])</f>
        <v>0.16769746827969628</v>
      </c>
      <c r="K365">
        <v>-0.68900969913846399</v>
      </c>
      <c r="L365">
        <f>(Table2[[#This Row],[6M Return vs Nifty]]-AVERAGE(Table2[6M Return vs Nifty]))/_xlfn.STDEV.P(Table2[6M Return vs Nifty])</f>
        <v>-0.40417153125148098</v>
      </c>
      <c r="M365">
        <v>-1.1795188606104401</v>
      </c>
      <c r="N365">
        <f>(Table2[[#This Row],[1W Return vs Nifty]]-AVERAGE(Table2[1W Return vs Nifty]))/_xlfn.STDEV.P(Table2[1W Return vs Nifty])</f>
        <v>-0.21727970252276443</v>
      </c>
      <c r="O365">
        <v>346.68</v>
      </c>
      <c r="P365">
        <v>333.51723944713098</v>
      </c>
      <c r="Q365">
        <v>307.47430741892401</v>
      </c>
      <c r="R365">
        <v>45.377444235701702</v>
      </c>
      <c r="S365" s="1">
        <f>(Table2[[#This Row],[Close Price]]-Table2[[#This Row],[20D EMA]])/Table2[[#This Row],[20D EMA]]</f>
        <v>1.7797392407984353E-2</v>
      </c>
      <c r="T365" s="1">
        <f>(Table2[[#This Row],[Close Price]]-Table2[[#This Row],[50D EMA]])/Table2[[#This Row],[50D EMA]]</f>
        <v>5.7966300587390385E-2</v>
      </c>
      <c r="U365" s="1">
        <f>(Table2[[#This Row],[Close Price]]-Table2[[#This Row],[200D EMA]])/Table2[[#This Row],[200D EMA]]</f>
        <v>0.14757555830267491</v>
      </c>
      <c r="V365">
        <v>1.4788629529945101</v>
      </c>
      <c r="W365">
        <v>351.55</v>
      </c>
      <c r="X365">
        <v>361.9</v>
      </c>
      <c r="Y365">
        <v>351.55</v>
      </c>
      <c r="Z365">
        <v>370</v>
      </c>
      <c r="AA365">
        <v>278</v>
      </c>
      <c r="AB365">
        <v>386.95</v>
      </c>
      <c r="AC365" s="1">
        <f>(Table2[[#This Row],[Close Price]]/Table2[[#This Row],[Day Low]])-1</f>
        <v>3.697909258995935E-3</v>
      </c>
      <c r="AD365" s="1">
        <f>(Table2[[#This Row],[Day High]]/Table2[[#This Row],[Close Price]])-1</f>
        <v>2.5648292475556111E-2</v>
      </c>
      <c r="AE365" s="1">
        <f>(Table2[[#This Row],[Close Price]]/Table2[[#This Row],[Current Week Low]])-1</f>
        <v>3.697909258995935E-3</v>
      </c>
      <c r="AF365" s="1">
        <f>(Table2[[#This Row],[Current Week High]]/Table2[[#This Row],[Close Price]])-1</f>
        <v>4.8604222757545612E-2</v>
      </c>
      <c r="AG365" s="1">
        <f>(Table2[[#This Row],[Close Price]]/Table2[[#This Row],[Current Month Low]])-1</f>
        <v>0.26924460431654684</v>
      </c>
      <c r="AH365" s="1">
        <f>(Table2[[#This Row],[Current Month High]]/Table2[[#This Row],[Close Price]])-1</f>
        <v>9.6641632421708756E-2</v>
      </c>
      <c r="AI365">
        <v>9.6641632421708703</v>
      </c>
      <c r="AJ365">
        <v>67.227488151658704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0.13</v>
      </c>
      <c r="AM365" t="s">
        <v>2950</v>
      </c>
      <c r="AN365">
        <v>13.31</v>
      </c>
      <c r="AO365" t="s">
        <v>2950</v>
      </c>
      <c r="AP365">
        <v>4.9768492253974998E-2</v>
      </c>
      <c r="AQ365">
        <f>(Table2[[#This Row],[Sharpe Ratio]]-AVERAGE(Table2[Sharpe Ratio]))/_xlfn.STDEV.P(Table2[Sharpe Ratio])</f>
        <v>-0.10133301475479796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-0.77697217158760901</v>
      </c>
    </row>
    <row r="366" spans="1:44" x14ac:dyDescent="0.3">
      <c r="A366" t="s">
        <v>1131</v>
      </c>
      <c r="B366" t="s">
        <v>1132</v>
      </c>
      <c r="C366" t="s">
        <v>2912</v>
      </c>
      <c r="D366" t="s">
        <v>376</v>
      </c>
      <c r="E366">
        <v>9598.6045811399999</v>
      </c>
      <c r="F366">
        <v>2476.4499999999998</v>
      </c>
      <c r="G366">
        <v>-6.3162984460634801</v>
      </c>
      <c r="H366">
        <f>(Table2[[#This Row],[1Y Return vs Nifty]]-AVERAGE(Table2[1Y Return vs Nifty]))/_xlfn.STDEV.P(Table2[1Y Return vs Nifty])</f>
        <v>-0.61272538697515844</v>
      </c>
      <c r="I366">
        <v>-0.208718958716549</v>
      </c>
      <c r="J366">
        <f>(Table2[[#This Row],[1M Return vs Nifty]]-AVERAGE(Table2[1M Return vs Nifty]))/_xlfn.STDEV.P(Table2[1M Return vs Nifty])</f>
        <v>-0.35215363776779685</v>
      </c>
      <c r="K366">
        <v>-7.4233456819454799</v>
      </c>
      <c r="L366">
        <f>(Table2[[#This Row],[6M Return vs Nifty]]-AVERAGE(Table2[6M Return vs Nifty]))/_xlfn.STDEV.P(Table2[6M Return vs Nifty])</f>
        <v>-0.61052480552633503</v>
      </c>
      <c r="M366">
        <v>-4.4244290002381703</v>
      </c>
      <c r="N366">
        <f>(Table2[[#This Row],[1W Return vs Nifty]]-AVERAGE(Table2[1W Return vs Nifty]))/_xlfn.STDEV.P(Table2[1W Return vs Nifty])</f>
        <v>-0.86024756514249912</v>
      </c>
      <c r="O366">
        <v>2469.11</v>
      </c>
      <c r="P366">
        <v>2475.8313074176699</v>
      </c>
      <c r="Q366">
        <v>2400.8071756217901</v>
      </c>
      <c r="R366">
        <v>48.079737973814403</v>
      </c>
      <c r="S366" s="1">
        <f>(Table2[[#This Row],[Close Price]]-Table2[[#This Row],[20D EMA]])/Table2[[#This Row],[20D EMA]]</f>
        <v>2.9727310650395043E-3</v>
      </c>
      <c r="T366" s="1">
        <f>(Table2[[#This Row],[Close Price]]-Table2[[#This Row],[50D EMA]])/Table2[[#This Row],[50D EMA]]</f>
        <v>2.49892866479348E-4</v>
      </c>
      <c r="U366" s="1">
        <f>(Table2[[#This Row],[Close Price]]-Table2[[#This Row],[200D EMA]])/Table2[[#This Row],[200D EMA]]</f>
        <v>3.1507246873593193E-2</v>
      </c>
      <c r="V366">
        <v>0.56804747035283798</v>
      </c>
      <c r="W366">
        <v>2452</v>
      </c>
      <c r="X366">
        <v>2532.25</v>
      </c>
      <c r="Y366">
        <v>2450</v>
      </c>
      <c r="Z366">
        <v>2539.9</v>
      </c>
      <c r="AA366">
        <v>2275</v>
      </c>
      <c r="AB366">
        <v>2605</v>
      </c>
      <c r="AC366" s="1">
        <f>(Table2[[#This Row],[Close Price]]/Table2[[#This Row],[Day Low]])-1</f>
        <v>9.9714518760194437E-3</v>
      </c>
      <c r="AD366" s="1">
        <f>(Table2[[#This Row],[Day High]]/Table2[[#This Row],[Close Price]])-1</f>
        <v>2.2532253831089033E-2</v>
      </c>
      <c r="AE366" s="1">
        <f>(Table2[[#This Row],[Close Price]]/Table2[[#This Row],[Current Week Low]])-1</f>
        <v>1.0795918367346946E-2</v>
      </c>
      <c r="AF366" s="1">
        <f>(Table2[[#This Row],[Current Week High]]/Table2[[#This Row],[Close Price]])-1</f>
        <v>2.5621353146641379E-2</v>
      </c>
      <c r="AG366" s="1">
        <f>(Table2[[#This Row],[Close Price]]/Table2[[#This Row],[Current Month Low]])-1</f>
        <v>8.8549450549450404E-2</v>
      </c>
      <c r="AH366" s="1">
        <f>(Table2[[#This Row],[Current Month High]]/Table2[[#This Row],[Close Price]])-1</f>
        <v>5.1908982616245103E-2</v>
      </c>
      <c r="AI366">
        <v>21.0785600355347</v>
      </c>
      <c r="AJ366">
        <v>23.633958213724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-0.2</v>
      </c>
      <c r="AM366" t="s">
        <v>2949</v>
      </c>
      <c r="AN366">
        <v>1.46</v>
      </c>
      <c r="AO366" t="s">
        <v>2950</v>
      </c>
      <c r="AP366">
        <v>4.9566692386707002E-2</v>
      </c>
      <c r="AQ366">
        <f>(Table2[[#This Row],[Sharpe Ratio]]-AVERAGE(Table2[Sharpe Ratio]))/_xlfn.STDEV.P(Table2[Sharpe Ratio])</f>
        <v>-0.10356039123242851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67" spans="1:44" x14ac:dyDescent="0.3">
      <c r="A367" t="s">
        <v>1406</v>
      </c>
      <c r="B367" t="s">
        <v>1407</v>
      </c>
      <c r="C367" t="s">
        <v>2916</v>
      </c>
      <c r="D367" t="s">
        <v>1408</v>
      </c>
      <c r="E367">
        <v>6476.6326989250001</v>
      </c>
      <c r="F367">
        <v>518.70000000000005</v>
      </c>
      <c r="G367">
        <v>-25.2406652249514</v>
      </c>
      <c r="H367">
        <f>(Table2[[#This Row],[1Y Return vs Nifty]]-AVERAGE(Table2[1Y Return vs Nifty]))/_xlfn.STDEV.P(Table2[1Y Return vs Nifty])</f>
        <v>-0.83815704639319566</v>
      </c>
      <c r="I367">
        <v>-2.3227413618314499</v>
      </c>
      <c r="J367">
        <f>(Table2[[#This Row],[1M Return vs Nifty]]-AVERAGE(Table2[1M Return vs Nifty]))/_xlfn.STDEV.P(Table2[1M Return vs Nifty])</f>
        <v>-0.55866394975370093</v>
      </c>
      <c r="K367">
        <v>11.4272935581995</v>
      </c>
      <c r="L367">
        <f>(Table2[[#This Row],[6M Return vs Nifty]]-AVERAGE(Table2[6M Return vs Nifty]))/_xlfn.STDEV.P(Table2[6M Return vs Nifty])</f>
        <v>-3.2904214675360734E-2</v>
      </c>
      <c r="M367">
        <v>0.44343347497882402</v>
      </c>
      <c r="N367">
        <f>(Table2[[#This Row],[1W Return vs Nifty]]-AVERAGE(Table2[1W Return vs Nifty]))/_xlfn.STDEV.P(Table2[1W Return vs Nifty])</f>
        <v>0.10430276030230813</v>
      </c>
      <c r="O367">
        <v>495.5</v>
      </c>
      <c r="P367">
        <v>500.584327279185</v>
      </c>
      <c r="Q367">
        <v>498.43920961605602</v>
      </c>
      <c r="R367">
        <v>39.1376827184409</v>
      </c>
      <c r="S367" s="1">
        <f>(Table2[[#This Row],[Close Price]]-Table2[[#This Row],[20D EMA]])/Table2[[#This Row],[20D EMA]]</f>
        <v>4.6821392532795249E-2</v>
      </c>
      <c r="T367" s="1">
        <f>(Table2[[#This Row],[Close Price]]-Table2[[#This Row],[50D EMA]])/Table2[[#This Row],[50D EMA]]</f>
        <v>3.6189052939948715E-2</v>
      </c>
      <c r="U367" s="1">
        <f>(Table2[[#This Row],[Close Price]]-Table2[[#This Row],[200D EMA]])/Table2[[#This Row],[200D EMA]]</f>
        <v>4.0648468244604517E-2</v>
      </c>
      <c r="V367">
        <v>1.3219835110618801</v>
      </c>
      <c r="W367">
        <v>511.05</v>
      </c>
      <c r="X367">
        <v>535</v>
      </c>
      <c r="Y367">
        <v>490.4</v>
      </c>
      <c r="Z367">
        <v>535</v>
      </c>
      <c r="AA367">
        <v>428.45</v>
      </c>
      <c r="AB367">
        <v>535</v>
      </c>
      <c r="AC367" s="1">
        <f>(Table2[[#This Row],[Close Price]]/Table2[[#This Row],[Day Low]])-1</f>
        <v>1.4969181097739925E-2</v>
      </c>
      <c r="AD367" s="1">
        <f>(Table2[[#This Row],[Day High]]/Table2[[#This Row],[Close Price]])-1</f>
        <v>3.1424715635241851E-2</v>
      </c>
      <c r="AE367" s="1">
        <f>(Table2[[#This Row],[Close Price]]/Table2[[#This Row],[Current Week Low]])-1</f>
        <v>5.7707993474714669E-2</v>
      </c>
      <c r="AF367" s="1">
        <f>(Table2[[#This Row],[Current Week High]]/Table2[[#This Row],[Close Price]])-1</f>
        <v>3.1424715635241851E-2</v>
      </c>
      <c r="AG367" s="1">
        <f>(Table2[[#This Row],[Close Price]]/Table2[[#This Row],[Current Month Low]])-1</f>
        <v>0.21064301552106435</v>
      </c>
      <c r="AH367" s="1">
        <f>(Table2[[#This Row],[Current Month High]]/Table2[[#This Row],[Close Price]])-1</f>
        <v>3.1424715635241851E-2</v>
      </c>
      <c r="AI367">
        <v>29.043763254289502</v>
      </c>
      <c r="AJ367">
        <v>32.642884541618699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-0.1</v>
      </c>
      <c r="AM367" t="s">
        <v>2949</v>
      </c>
      <c r="AN367">
        <v>8.99</v>
      </c>
      <c r="AO367" t="s">
        <v>2950</v>
      </c>
      <c r="AP367">
        <v>4.9486081411018998E-2</v>
      </c>
      <c r="AQ367">
        <f>(Table2[[#This Row],[Sharpe Ratio]]-AVERAGE(Table2[Sharpe Ratio]))/_xlfn.STDEV.P(Table2[Sharpe Ratio])</f>
        <v>-0.10445013904800987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68" spans="1:44" x14ac:dyDescent="0.3">
      <c r="A368" t="s">
        <v>1153</v>
      </c>
      <c r="B368" t="s">
        <v>1154</v>
      </c>
      <c r="C368" t="s">
        <v>2919</v>
      </c>
      <c r="D368" t="s">
        <v>715</v>
      </c>
      <c r="E368">
        <v>9267.0754012199995</v>
      </c>
      <c r="F368">
        <v>9002</v>
      </c>
      <c r="G368">
        <v>-9.1471919320930599</v>
      </c>
      <c r="H368">
        <f>(Table2[[#This Row],[1Y Return vs Nifty]]-AVERAGE(Table2[1Y Return vs Nifty]))/_xlfn.STDEV.P(Table2[1Y Return vs Nifty])</f>
        <v>-0.64644767864535102</v>
      </c>
      <c r="I368">
        <v>23.9234737747786</v>
      </c>
      <c r="J368">
        <f>(Table2[[#This Row],[1M Return vs Nifty]]-AVERAGE(Table2[1M Return vs Nifty]))/_xlfn.STDEV.P(Table2[1M Return vs Nifty])</f>
        <v>2.0052228228387965</v>
      </c>
      <c r="K368">
        <v>7.8737300087443104E-2</v>
      </c>
      <c r="L368">
        <f>(Table2[[#This Row],[6M Return vs Nifty]]-AVERAGE(Table2[6M Return vs Nifty]))/_xlfn.STDEV.P(Table2[6M Return vs Nifty])</f>
        <v>-0.38064625607818553</v>
      </c>
      <c r="M368">
        <v>16.517728540839201</v>
      </c>
      <c r="N368">
        <f>(Table2[[#This Row],[1W Return vs Nifty]]-AVERAGE(Table2[1W Return vs Nifty]))/_xlfn.STDEV.P(Table2[1W Return vs Nifty])</f>
        <v>3.2893694329963314</v>
      </c>
      <c r="O368">
        <v>7901.36</v>
      </c>
      <c r="P368">
        <v>7518.5200359400196</v>
      </c>
      <c r="Q368">
        <v>7545.5615204580299</v>
      </c>
      <c r="R368">
        <v>53.805957797515603</v>
      </c>
      <c r="S368" s="1">
        <f>(Table2[[#This Row],[Close Price]]-Table2[[#This Row],[20D EMA]])/Table2[[#This Row],[20D EMA]]</f>
        <v>0.13929753865157396</v>
      </c>
      <c r="T368" s="1">
        <f>(Table2[[#This Row],[Close Price]]-Table2[[#This Row],[50D EMA]])/Table2[[#This Row],[50D EMA]]</f>
        <v>0.19731010318103182</v>
      </c>
      <c r="U368" s="1">
        <f>(Table2[[#This Row],[Close Price]]-Table2[[#This Row],[200D EMA]])/Table2[[#This Row],[200D EMA]]</f>
        <v>0.19301923065542265</v>
      </c>
      <c r="V368">
        <v>2.4380098690107999</v>
      </c>
      <c r="W368">
        <v>8900</v>
      </c>
      <c r="X368">
        <v>9190.4500000000007</v>
      </c>
      <c r="Y368">
        <v>8850.1</v>
      </c>
      <c r="Z368">
        <v>9450</v>
      </c>
      <c r="AA368">
        <v>6780.05</v>
      </c>
      <c r="AB368">
        <v>9450</v>
      </c>
      <c r="AC368" s="1">
        <f>(Table2[[#This Row],[Close Price]]/Table2[[#This Row],[Day Low]])-1</f>
        <v>1.1460674157303341E-2</v>
      </c>
      <c r="AD368" s="1">
        <f>(Table2[[#This Row],[Day High]]/Table2[[#This Row],[Close Price]])-1</f>
        <v>2.0934236836258613E-2</v>
      </c>
      <c r="AE368" s="1">
        <f>(Table2[[#This Row],[Close Price]]/Table2[[#This Row],[Current Week Low]])-1</f>
        <v>1.7163647868385645E-2</v>
      </c>
      <c r="AF368" s="1">
        <f>(Table2[[#This Row],[Current Week High]]/Table2[[#This Row],[Close Price]])-1</f>
        <v>4.9766718506998542E-2</v>
      </c>
      <c r="AG368" s="1">
        <f>(Table2[[#This Row],[Close Price]]/Table2[[#This Row],[Current Month Low]])-1</f>
        <v>0.32771882213258019</v>
      </c>
      <c r="AH368" s="1">
        <f>(Table2[[#This Row],[Current Month High]]/Table2[[#This Row],[Close Price]])-1</f>
        <v>4.9766718506998542E-2</v>
      </c>
      <c r="AI368">
        <v>8.1981781826260907</v>
      </c>
      <c r="AJ368">
        <v>36.576040781648203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0.12</v>
      </c>
      <c r="AM368" t="s">
        <v>2950</v>
      </c>
      <c r="AN368">
        <v>25.84</v>
      </c>
      <c r="AO368" t="s">
        <v>2950</v>
      </c>
      <c r="AP368">
        <v>4.9485999635135003E-2</v>
      </c>
      <c r="AQ368">
        <f>(Table2[[#This Row],[Sharpe Ratio]]-AVERAGE(Table2[Sharpe Ratio]))/_xlfn.STDEV.P(Table2[Sharpe Ratio])</f>
        <v>-0.10445104165356117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69" spans="1:44" x14ac:dyDescent="0.3">
      <c r="A369" t="s">
        <v>1080</v>
      </c>
      <c r="B369" t="s">
        <v>1081</v>
      </c>
      <c r="C369" t="s">
        <v>2908</v>
      </c>
      <c r="D369" t="s">
        <v>24</v>
      </c>
      <c r="E369">
        <v>10238.514120100001</v>
      </c>
      <c r="F369">
        <v>45.23</v>
      </c>
      <c r="G369">
        <v>-5.5213490157268996</v>
      </c>
      <c r="H369">
        <f>(Table2[[#This Row],[1Y Return vs Nifty]]-AVERAGE(Table2[1Y Return vs Nifty]))/_xlfn.STDEV.P(Table2[1Y Return vs Nifty])</f>
        <v>-0.60325575603172721</v>
      </c>
      <c r="I369">
        <v>-16.857119551044399</v>
      </c>
      <c r="J369">
        <f>(Table2[[#This Row],[1M Return vs Nifty]]-AVERAGE(Table2[1M Return vs Nifty]))/_xlfn.STDEV.P(Table2[1M Return vs Nifty])</f>
        <v>-1.9784686641942546</v>
      </c>
      <c r="K369">
        <v>-31.898005164247699</v>
      </c>
      <c r="L369">
        <f>(Table2[[#This Row],[6M Return vs Nifty]]-AVERAGE(Table2[6M Return vs Nifty]))/_xlfn.STDEV.P(Table2[6M Return vs Nifty])</f>
        <v>-1.3604764167659698</v>
      </c>
      <c r="M369">
        <v>-9.0519385457696195</v>
      </c>
      <c r="N369">
        <f>(Table2[[#This Row],[1W Return vs Nifty]]-AVERAGE(Table2[1W Return vs Nifty]))/_xlfn.STDEV.P(Table2[1W Return vs Nifty])</f>
        <v>-1.7771727783886568</v>
      </c>
      <c r="O369">
        <v>49.14</v>
      </c>
      <c r="P369">
        <v>50.750395741972802</v>
      </c>
      <c r="Q369">
        <v>50.3845701136797</v>
      </c>
      <c r="R369">
        <v>50.208808106992997</v>
      </c>
      <c r="S369" s="1">
        <f>(Table2[[#This Row],[Close Price]]-Table2[[#This Row],[20D EMA]])/Table2[[#This Row],[20D EMA]]</f>
        <v>-7.9568579568579642E-2</v>
      </c>
      <c r="T369" s="1">
        <f>(Table2[[#This Row],[Close Price]]-Table2[[#This Row],[50D EMA]])/Table2[[#This Row],[50D EMA]]</f>
        <v>-0.10877542256103426</v>
      </c>
      <c r="U369" s="1">
        <f>(Table2[[#This Row],[Close Price]]-Table2[[#This Row],[200D EMA]])/Table2[[#This Row],[200D EMA]]</f>
        <v>-0.10230453692568488</v>
      </c>
      <c r="V369">
        <v>1.9725172605938299</v>
      </c>
      <c r="W369">
        <v>45.15</v>
      </c>
      <c r="X369">
        <v>46.8</v>
      </c>
      <c r="Y369">
        <v>44.7</v>
      </c>
      <c r="Z369">
        <v>47</v>
      </c>
      <c r="AA369">
        <v>40</v>
      </c>
      <c r="AB369">
        <v>52</v>
      </c>
      <c r="AC369" s="1">
        <f>(Table2[[#This Row],[Close Price]]/Table2[[#This Row],[Day Low]])-1</f>
        <v>1.7718715393133522E-3</v>
      </c>
      <c r="AD369" s="1">
        <f>(Table2[[#This Row],[Day High]]/Table2[[#This Row],[Close Price]])-1</f>
        <v>3.4711474684943733E-2</v>
      </c>
      <c r="AE369" s="1">
        <f>(Table2[[#This Row],[Close Price]]/Table2[[#This Row],[Current Week Low]])-1</f>
        <v>1.1856823266219063E-2</v>
      </c>
      <c r="AF369" s="1">
        <f>(Table2[[#This Row],[Current Week High]]/Table2[[#This Row],[Close Price]])-1</f>
        <v>3.9133318593853605E-2</v>
      </c>
      <c r="AG369" s="1">
        <f>(Table2[[#This Row],[Close Price]]/Table2[[#This Row],[Current Month Low]])-1</f>
        <v>0.13074999999999992</v>
      </c>
      <c r="AH369" s="1">
        <f>(Table2[[#This Row],[Current Month High]]/Table2[[#This Row],[Close Price]])-1</f>
        <v>0.1496794163166042</v>
      </c>
      <c r="AI369">
        <v>39.288083130665498</v>
      </c>
      <c r="AJ369">
        <v>21.913746630727701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-0.2</v>
      </c>
      <c r="AM369" t="s">
        <v>2949</v>
      </c>
      <c r="AN369">
        <v>-5.48</v>
      </c>
      <c r="AO369" t="s">
        <v>2949</v>
      </c>
      <c r="AP369">
        <v>4.9470893113235999E-2</v>
      </c>
      <c r="AQ369">
        <f>(Table2[[#This Row],[Sharpe Ratio]]-AVERAGE(Table2[Sharpe Ratio]))/_xlfn.STDEV.P(Table2[Sharpe Ratio])</f>
        <v>-0.10461778067074778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70" spans="1:44" x14ac:dyDescent="0.3">
      <c r="A370" t="s">
        <v>946</v>
      </c>
      <c r="B370" t="s">
        <v>947</v>
      </c>
      <c r="C370" t="s">
        <v>2918</v>
      </c>
      <c r="D370" t="s">
        <v>582</v>
      </c>
      <c r="E370">
        <v>13427.432208</v>
      </c>
      <c r="F370">
        <v>879.85</v>
      </c>
      <c r="G370">
        <v>-30.7236609382255</v>
      </c>
      <c r="H370">
        <f>(Table2[[#This Row],[1Y Return vs Nifty]]-AVERAGE(Table2[1Y Return vs Nifty]))/_xlfn.STDEV.P(Table2[1Y Return vs Nifty])</f>
        <v>-0.90347182477744781</v>
      </c>
      <c r="I370">
        <v>-6.1852983410003901</v>
      </c>
      <c r="J370">
        <f>(Table2[[#This Row],[1M Return vs Nifty]]-AVERAGE(Table2[1M Return vs Nifty]))/_xlfn.STDEV.P(Table2[1M Return vs Nifty])</f>
        <v>-0.93598154376604525</v>
      </c>
      <c r="K370">
        <v>-4.0852212361970501</v>
      </c>
      <c r="L370">
        <f>(Table2[[#This Row],[6M Return vs Nifty]]-AVERAGE(Table2[6M Return vs Nifty]))/_xlfn.STDEV.P(Table2[6M Return vs Nifty])</f>
        <v>-0.50823811964138144</v>
      </c>
      <c r="M370">
        <v>3.3267397079083301</v>
      </c>
      <c r="N370">
        <f>(Table2[[#This Row],[1W Return vs Nifty]]-AVERAGE(Table2[1W Return vs Nifty]))/_xlfn.STDEV.P(Table2[1W Return vs Nifty])</f>
        <v>0.67562004370712003</v>
      </c>
      <c r="O370">
        <v>828.43</v>
      </c>
      <c r="P370">
        <v>826.98098636592294</v>
      </c>
      <c r="Q370">
        <v>823.61126723357904</v>
      </c>
      <c r="R370">
        <v>63.438199319984101</v>
      </c>
      <c r="S370" s="1">
        <f>(Table2[[#This Row],[Close Price]]-Table2[[#This Row],[20D EMA]])/Table2[[#This Row],[20D EMA]]</f>
        <v>6.2069215262605261E-2</v>
      </c>
      <c r="T370" s="1">
        <f>(Table2[[#This Row],[Close Price]]-Table2[[#This Row],[50D EMA]])/Table2[[#This Row],[50D EMA]]</f>
        <v>6.3930144109363568E-2</v>
      </c>
      <c r="U370" s="1">
        <f>(Table2[[#This Row],[Close Price]]-Table2[[#This Row],[200D EMA]])/Table2[[#This Row],[200D EMA]]</f>
        <v>6.8283102725537961E-2</v>
      </c>
      <c r="V370">
        <v>1.01749911031361</v>
      </c>
      <c r="W370">
        <v>837.55</v>
      </c>
      <c r="X370">
        <v>888</v>
      </c>
      <c r="Y370">
        <v>815.55</v>
      </c>
      <c r="Z370">
        <v>888</v>
      </c>
      <c r="AA370">
        <v>750.8</v>
      </c>
      <c r="AB370">
        <v>888</v>
      </c>
      <c r="AC370" s="1">
        <f>(Table2[[#This Row],[Close Price]]/Table2[[#This Row],[Day Low]])-1</f>
        <v>5.0504447495671956E-2</v>
      </c>
      <c r="AD370" s="1">
        <f>(Table2[[#This Row],[Day High]]/Table2[[#This Row],[Close Price]])-1</f>
        <v>9.2629425470249771E-3</v>
      </c>
      <c r="AE370" s="1">
        <f>(Table2[[#This Row],[Close Price]]/Table2[[#This Row],[Current Week Low]])-1</f>
        <v>7.8842498927104598E-2</v>
      </c>
      <c r="AF370" s="1">
        <f>(Table2[[#This Row],[Current Week High]]/Table2[[#This Row],[Close Price]])-1</f>
        <v>9.2629425470249771E-3</v>
      </c>
      <c r="AG370" s="1">
        <f>(Table2[[#This Row],[Close Price]]/Table2[[#This Row],[Current Month Low]])-1</f>
        <v>0.17188332445391596</v>
      </c>
      <c r="AH370" s="1">
        <f>(Table2[[#This Row],[Current Month High]]/Table2[[#This Row],[Close Price]])-1</f>
        <v>9.2629425470249771E-3</v>
      </c>
      <c r="AI370">
        <v>16.491447405807801</v>
      </c>
      <c r="AJ370">
        <v>24.106072360533101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0.01</v>
      </c>
      <c r="AM370" t="s">
        <v>2950</v>
      </c>
      <c r="AN370">
        <v>8.26</v>
      </c>
      <c r="AO370" t="s">
        <v>2950</v>
      </c>
      <c r="AP370">
        <v>4.9450627865372E-2</v>
      </c>
      <c r="AQ370">
        <f>(Table2[[#This Row],[Sharpe Ratio]]-AVERAGE(Table2[Sharpe Ratio]))/_xlfn.STDEV.P(Table2[Sharpe Ratio])</f>
        <v>-0.10484145939272473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-1.7769129038704792</v>
      </c>
    </row>
    <row r="371" spans="1:44" x14ac:dyDescent="0.3">
      <c r="A371" t="s">
        <v>147</v>
      </c>
      <c r="B371" t="s">
        <v>148</v>
      </c>
      <c r="C371" t="s">
        <v>2920</v>
      </c>
      <c r="D371" t="s">
        <v>101</v>
      </c>
      <c r="E371">
        <v>168065.0217823</v>
      </c>
      <c r="F371">
        <v>2516.9499999999998</v>
      </c>
      <c r="G371">
        <v>19.251278592061599</v>
      </c>
      <c r="H371">
        <f>(Table2[[#This Row],[1Y Return vs Nifty]]-AVERAGE(Table2[1Y Return vs Nifty]))/_xlfn.STDEV.P(Table2[1Y Return vs Nifty])</f>
        <v>-0.30815819134074013</v>
      </c>
      <c r="I371">
        <v>-0.37542115593215802</v>
      </c>
      <c r="J371">
        <f>(Table2[[#This Row],[1M Return vs Nifty]]-AVERAGE(Table2[1M Return vs Nifty]))/_xlfn.STDEV.P(Table2[1M Return vs Nifty])</f>
        <v>-0.36843810225833706</v>
      </c>
      <c r="K371">
        <v>10.991891828661499</v>
      </c>
      <c r="L371">
        <f>(Table2[[#This Row],[6M Return vs Nifty]]-AVERAGE(Table2[6M Return vs Nifty]))/_xlfn.STDEV.P(Table2[6M Return vs Nifty])</f>
        <v>-4.6245778378817493E-2</v>
      </c>
      <c r="M371">
        <v>0.92659180876552205</v>
      </c>
      <c r="N371">
        <f>(Table2[[#This Row],[1W Return vs Nifty]]-AVERAGE(Table2[1W Return vs Nifty]))/_xlfn.STDEV.P(Table2[1W Return vs Nifty])</f>
        <v>0.20003893412972429</v>
      </c>
      <c r="O371">
        <v>2440.61</v>
      </c>
      <c r="P371">
        <v>2385.1836515411301</v>
      </c>
      <c r="Q371">
        <v>2167.0710565152499</v>
      </c>
      <c r="R371">
        <v>61.744069622484602</v>
      </c>
      <c r="S371" s="1">
        <f>(Table2[[#This Row],[Close Price]]-Table2[[#This Row],[20D EMA]])/Table2[[#This Row],[20D EMA]]</f>
        <v>3.1279065479531631E-2</v>
      </c>
      <c r="T371" s="1">
        <f>(Table2[[#This Row],[Close Price]]-Table2[[#This Row],[50D EMA]])/Table2[[#This Row],[50D EMA]]</f>
        <v>5.5243690930772575E-2</v>
      </c>
      <c r="U371" s="1">
        <f>(Table2[[#This Row],[Close Price]]-Table2[[#This Row],[200D EMA]])/Table2[[#This Row],[200D EMA]]</f>
        <v>0.16145245557723953</v>
      </c>
      <c r="V371">
        <v>1.14264327991707</v>
      </c>
      <c r="W371">
        <v>2495</v>
      </c>
      <c r="X371">
        <v>2529.85</v>
      </c>
      <c r="Y371">
        <v>2443.1</v>
      </c>
      <c r="Z371">
        <v>2529.85</v>
      </c>
      <c r="AA371">
        <v>2171.6</v>
      </c>
      <c r="AB371">
        <v>2529.85</v>
      </c>
      <c r="AC371" s="1">
        <f>(Table2[[#This Row],[Close Price]]/Table2[[#This Row],[Day Low]])-1</f>
        <v>8.7975951903807026E-3</v>
      </c>
      <c r="AD371" s="1">
        <f>(Table2[[#This Row],[Day High]]/Table2[[#This Row],[Close Price]])-1</f>
        <v>5.1252507995789287E-3</v>
      </c>
      <c r="AE371" s="1">
        <f>(Table2[[#This Row],[Close Price]]/Table2[[#This Row],[Current Week Low]])-1</f>
        <v>3.0227989030330304E-2</v>
      </c>
      <c r="AF371" s="1">
        <f>(Table2[[#This Row],[Current Week High]]/Table2[[#This Row],[Close Price]])-1</f>
        <v>5.1252507995789287E-3</v>
      </c>
      <c r="AG371" s="1">
        <f>(Table2[[#This Row],[Close Price]]/Table2[[#This Row],[Current Month Low]])-1</f>
        <v>0.15903020814146251</v>
      </c>
      <c r="AH371" s="1">
        <f>(Table2[[#This Row],[Current Month High]]/Table2[[#This Row],[Close Price]])-1</f>
        <v>5.1252507995789287E-3</v>
      </c>
      <c r="AI371">
        <v>0.51252507995789198</v>
      </c>
      <c r="AJ371">
        <v>48.995160643438901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0.04</v>
      </c>
      <c r="AM371" t="s">
        <v>2950</v>
      </c>
      <c r="AN371">
        <v>7.8</v>
      </c>
      <c r="AO371" t="s">
        <v>2950</v>
      </c>
      <c r="AP371">
        <v>4.9364481420808001E-2</v>
      </c>
      <c r="AQ371">
        <f>(Table2[[#This Row],[Sharpe Ratio]]-AVERAGE(Table2[Sharpe Ratio]))/_xlfn.STDEV.P(Table2[Sharpe Ratio])</f>
        <v>-0.10579230523247214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-0.62859544308064252</v>
      </c>
    </row>
    <row r="372" spans="1:44" x14ac:dyDescent="0.3">
      <c r="A372" t="s">
        <v>87</v>
      </c>
      <c r="B372" t="s">
        <v>88</v>
      </c>
      <c r="C372" t="s">
        <v>2914</v>
      </c>
      <c r="D372" t="s">
        <v>89</v>
      </c>
      <c r="E372">
        <v>305187.61737386999</v>
      </c>
      <c r="F372">
        <v>1797.1</v>
      </c>
      <c r="G372">
        <v>58.478226175727897</v>
      </c>
      <c r="H372">
        <f>(Table2[[#This Row],[1Y Return vs Nifty]]-AVERAGE(Table2[1Y Return vs Nifty]))/_xlfn.STDEV.P(Table2[1Y Return vs Nifty])</f>
        <v>0.15912274814916319</v>
      </c>
      <c r="I372">
        <v>-10.311470097017301</v>
      </c>
      <c r="J372">
        <f>(Table2[[#This Row],[1M Return vs Nifty]]-AVERAGE(Table2[1M Return vs Nifty]))/_xlfn.STDEV.P(Table2[1M Return vs Nifty])</f>
        <v>-1.3390506008332539</v>
      </c>
      <c r="K372">
        <v>1.1947978150646299</v>
      </c>
      <c r="L372">
        <f>(Table2[[#This Row],[6M Return vs Nifty]]-AVERAGE(Table2[6M Return vs Nifty]))/_xlfn.STDEV.P(Table2[6M Return vs Nifty])</f>
        <v>-0.3464479710293859</v>
      </c>
      <c r="M372">
        <v>-1.73109621902652</v>
      </c>
      <c r="N372">
        <f>(Table2[[#This Row],[1W Return vs Nifty]]-AVERAGE(Table2[1W Return vs Nifty]))/_xlfn.STDEV.P(Table2[1W Return vs Nifty])</f>
        <v>-0.3265728724257414</v>
      </c>
      <c r="O372">
        <v>1823.52</v>
      </c>
      <c r="P372">
        <v>1826.46561125528</v>
      </c>
      <c r="Q372">
        <v>1622.3699381337401</v>
      </c>
      <c r="R372">
        <v>79.225516083158794</v>
      </c>
      <c r="S372" s="1">
        <f>(Table2[[#This Row],[Close Price]]-Table2[[#This Row],[20D EMA]])/Table2[[#This Row],[20D EMA]]</f>
        <v>-1.4488461875932303E-2</v>
      </c>
      <c r="T372" s="1">
        <f>(Table2[[#This Row],[Close Price]]-Table2[[#This Row],[50D EMA]])/Table2[[#This Row],[50D EMA]]</f>
        <v>-1.607783419206996E-2</v>
      </c>
      <c r="U372" s="1">
        <f>(Table2[[#This Row],[Close Price]]-Table2[[#This Row],[200D EMA]])/Table2[[#This Row],[200D EMA]]</f>
        <v>0.10770050514327018</v>
      </c>
      <c r="V372">
        <v>0.48388159700060601</v>
      </c>
      <c r="W372">
        <v>1786</v>
      </c>
      <c r="X372">
        <v>1819.7</v>
      </c>
      <c r="Y372">
        <v>1771</v>
      </c>
      <c r="Z372">
        <v>1830</v>
      </c>
      <c r="AA372">
        <v>1545.15</v>
      </c>
      <c r="AB372">
        <v>2174.1</v>
      </c>
      <c r="AC372" s="1">
        <f>(Table2[[#This Row],[Close Price]]/Table2[[#This Row],[Day Low]])-1</f>
        <v>6.2150055991041508E-3</v>
      </c>
      <c r="AD372" s="1">
        <f>(Table2[[#This Row],[Day High]]/Table2[[#This Row],[Close Price]])-1</f>
        <v>1.2575816593400457E-2</v>
      </c>
      <c r="AE372" s="1">
        <f>(Table2[[#This Row],[Close Price]]/Table2[[#This Row],[Current Week Low]])-1</f>
        <v>1.473743647656689E-2</v>
      </c>
      <c r="AF372" s="1">
        <f>(Table2[[#This Row],[Current Week High]]/Table2[[#This Row],[Close Price]])-1</f>
        <v>1.8307272828445909E-2</v>
      </c>
      <c r="AG372" s="1">
        <f>(Table2[[#This Row],[Close Price]]/Table2[[#This Row],[Current Month Low]])-1</f>
        <v>0.16305860272465433</v>
      </c>
      <c r="AH372" s="1">
        <f>(Table2[[#This Row],[Current Month High]]/Table2[[#This Row],[Close Price]])-1</f>
        <v>0.20978242724389284</v>
      </c>
      <c r="AI372">
        <v>20.978242724389201</v>
      </c>
      <c r="AJ372">
        <v>120.354362086935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-0.06</v>
      </c>
      <c r="AM372" t="s">
        <v>2949</v>
      </c>
      <c r="AN372">
        <v>-3.65</v>
      </c>
      <c r="AO372" t="s">
        <v>2949</v>
      </c>
      <c r="AP372">
        <v>4.8563411486017997E-2</v>
      </c>
      <c r="AQ372">
        <f>(Table2[[#This Row],[Sharpe Ratio]]-AVERAGE(Table2[Sharpe Ratio]))/_xlfn.STDEV.P(Table2[Sharpe Ratio])</f>
        <v>-0.11463415609116827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73" spans="1:44" x14ac:dyDescent="0.3">
      <c r="A373" t="s">
        <v>1508</v>
      </c>
      <c r="B373" t="s">
        <v>1509</v>
      </c>
      <c r="C373" t="s">
        <v>2922</v>
      </c>
      <c r="D373" t="s">
        <v>445</v>
      </c>
      <c r="E373">
        <v>5581.2337250999999</v>
      </c>
      <c r="F373">
        <v>82.75</v>
      </c>
      <c r="G373">
        <v>7.1391305891272303</v>
      </c>
      <c r="H373">
        <f>(Table2[[#This Row],[1Y Return vs Nifty]]-AVERAGE(Table2[1Y Return vs Nifty]))/_xlfn.STDEV.P(Table2[1Y Return vs Nifty])</f>
        <v>-0.45244104398891821</v>
      </c>
      <c r="I373">
        <v>17.5268748665674</v>
      </c>
      <c r="J373">
        <f>(Table2[[#This Row],[1M Return vs Nifty]]-AVERAGE(Table2[1M Return vs Nifty]))/_xlfn.STDEV.P(Table2[1M Return vs Nifty])</f>
        <v>1.3803649054217353</v>
      </c>
      <c r="K373">
        <v>8.6440656435614898</v>
      </c>
      <c r="L373">
        <f>(Table2[[#This Row],[6M Return vs Nifty]]-AVERAGE(Table2[6M Return vs Nifty]))/_xlfn.STDEV.P(Table2[6M Return vs Nifty])</f>
        <v>-0.11818778156376765</v>
      </c>
      <c r="M373">
        <v>11.899282640880701</v>
      </c>
      <c r="N373">
        <f>(Table2[[#This Row],[1W Return vs Nifty]]-AVERAGE(Table2[1W Return vs Nifty]))/_xlfn.STDEV.P(Table2[1W Return vs Nifty])</f>
        <v>2.3742401501676031</v>
      </c>
      <c r="O373">
        <v>76.67</v>
      </c>
      <c r="P373">
        <v>73.292407897165305</v>
      </c>
      <c r="Q373">
        <v>70.1794514408694</v>
      </c>
      <c r="R373">
        <v>46.448575916632002</v>
      </c>
      <c r="S373" s="1">
        <f>(Table2[[#This Row],[Close Price]]-Table2[[#This Row],[20D EMA]])/Table2[[#This Row],[20D EMA]]</f>
        <v>7.9300899960871238E-2</v>
      </c>
      <c r="T373" s="1">
        <f>(Table2[[#This Row],[Close Price]]-Table2[[#This Row],[50D EMA]])/Table2[[#This Row],[50D EMA]]</f>
        <v>0.12903917846585694</v>
      </c>
      <c r="U373" s="1">
        <f>(Table2[[#This Row],[Close Price]]-Table2[[#This Row],[200D EMA]])/Table2[[#This Row],[200D EMA]]</f>
        <v>0.17912007433859864</v>
      </c>
      <c r="V373">
        <v>3.70900938703703</v>
      </c>
      <c r="W373">
        <v>82.25</v>
      </c>
      <c r="X373">
        <v>84.76</v>
      </c>
      <c r="Y373">
        <v>82.25</v>
      </c>
      <c r="Z373">
        <v>86.7</v>
      </c>
      <c r="AA373">
        <v>61.95</v>
      </c>
      <c r="AB373">
        <v>93.9</v>
      </c>
      <c r="AC373" s="1">
        <f>(Table2[[#This Row],[Close Price]]/Table2[[#This Row],[Day Low]])-1</f>
        <v>6.0790273556230456E-3</v>
      </c>
      <c r="AD373" s="1">
        <f>(Table2[[#This Row],[Day High]]/Table2[[#This Row],[Close Price]])-1</f>
        <v>2.4290030211480351E-2</v>
      </c>
      <c r="AE373" s="1">
        <f>(Table2[[#This Row],[Close Price]]/Table2[[#This Row],[Current Week Low]])-1</f>
        <v>6.0790273556230456E-3</v>
      </c>
      <c r="AF373" s="1">
        <f>(Table2[[#This Row],[Current Week High]]/Table2[[#This Row],[Close Price]])-1</f>
        <v>4.7734138972809648E-2</v>
      </c>
      <c r="AG373" s="1">
        <f>(Table2[[#This Row],[Close Price]]/Table2[[#This Row],[Current Month Low]])-1</f>
        <v>0.33575464083938655</v>
      </c>
      <c r="AH373" s="1">
        <f>(Table2[[#This Row],[Current Month High]]/Table2[[#This Row],[Close Price]])-1</f>
        <v>0.1347432024169184</v>
      </c>
      <c r="AI373">
        <v>13.4743202416918</v>
      </c>
      <c r="AJ373">
        <v>41.0912190963342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0.09</v>
      </c>
      <c r="AM373" t="s">
        <v>2950</v>
      </c>
      <c r="AN373">
        <v>22.59</v>
      </c>
      <c r="AO373" t="s">
        <v>2950</v>
      </c>
      <c r="AP373">
        <v>4.8521134589731001E-2</v>
      </c>
      <c r="AQ373">
        <f>(Table2[[#This Row],[Sharpe Ratio]]-AVERAGE(Table2[Sharpe Ratio]))/_xlfn.STDEV.P(Table2[Sharpe Ratio])</f>
        <v>-0.11510078952166418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3.0688754405149883</v>
      </c>
    </row>
    <row r="374" spans="1:44" x14ac:dyDescent="0.3">
      <c r="A374" t="s">
        <v>166</v>
      </c>
      <c r="B374" t="s">
        <v>167</v>
      </c>
      <c r="C374" t="s">
        <v>2913</v>
      </c>
      <c r="D374" t="s">
        <v>168</v>
      </c>
      <c r="E374">
        <v>150601.96112835</v>
      </c>
      <c r="F374">
        <v>685.5</v>
      </c>
      <c r="G374">
        <v>38.2138812712275</v>
      </c>
      <c r="H374">
        <f>(Table2[[#This Row],[1Y Return vs Nifty]]-AVERAGE(Table2[1Y Return vs Nifty]))/_xlfn.STDEV.P(Table2[1Y Return vs Nifty])</f>
        <v>-8.2271056579737892E-2</v>
      </c>
      <c r="I374">
        <v>-3.1533918912822001</v>
      </c>
      <c r="J374">
        <f>(Table2[[#This Row],[1M Return vs Nifty]]-AVERAGE(Table2[1M Return vs Nifty]))/_xlfn.STDEV.P(Table2[1M Return vs Nifty])</f>
        <v>-0.63980684574921109</v>
      </c>
      <c r="K374">
        <v>7.1103152737180801</v>
      </c>
      <c r="L374">
        <f>(Table2[[#This Row],[6M Return vs Nifty]]-AVERAGE(Table2[6M Return vs Nifty]))/_xlfn.STDEV.P(Table2[6M Return vs Nifty])</f>
        <v>-0.16518490370698666</v>
      </c>
      <c r="M374">
        <v>-0.73007994156049105</v>
      </c>
      <c r="N374">
        <f>(Table2[[#This Row],[1W Return vs Nifty]]-AVERAGE(Table2[1W Return vs Nifty]))/_xlfn.STDEV.P(Table2[1W Return vs Nifty])</f>
        <v>-0.12822491557176982</v>
      </c>
      <c r="O374">
        <v>676.56</v>
      </c>
      <c r="P374">
        <v>652.86354249050601</v>
      </c>
      <c r="Q374">
        <v>571.62293513910595</v>
      </c>
      <c r="R374">
        <v>62.359307346592999</v>
      </c>
      <c r="S374" s="1">
        <f>(Table2[[#This Row],[Close Price]]-Table2[[#This Row],[20D EMA]])/Table2[[#This Row],[20D EMA]]</f>
        <v>1.3213905640298059E-2</v>
      </c>
      <c r="T374" s="1">
        <f>(Table2[[#This Row],[Close Price]]-Table2[[#This Row],[50D EMA]])/Table2[[#This Row],[50D EMA]]</f>
        <v>4.998970747392989E-2</v>
      </c>
      <c r="U374" s="1">
        <f>(Table2[[#This Row],[Close Price]]-Table2[[#This Row],[200D EMA]])/Table2[[#This Row],[200D EMA]]</f>
        <v>0.19921710249988792</v>
      </c>
      <c r="V374">
        <v>0.80472260865037104</v>
      </c>
      <c r="W374">
        <v>680.9</v>
      </c>
      <c r="X374">
        <v>696</v>
      </c>
      <c r="Y374">
        <v>675.1</v>
      </c>
      <c r="Z374">
        <v>696</v>
      </c>
      <c r="AA374">
        <v>594.25</v>
      </c>
      <c r="AB374">
        <v>715.25</v>
      </c>
      <c r="AC374" s="1">
        <f>(Table2[[#This Row],[Close Price]]/Table2[[#This Row],[Day Low]])-1</f>
        <v>6.7557644294315988E-3</v>
      </c>
      <c r="AD374" s="1">
        <f>(Table2[[#This Row],[Day High]]/Table2[[#This Row],[Close Price]])-1</f>
        <v>1.5317286652078765E-2</v>
      </c>
      <c r="AE374" s="1">
        <f>(Table2[[#This Row],[Close Price]]/Table2[[#This Row],[Current Week Low]])-1</f>
        <v>1.5405125166642053E-2</v>
      </c>
      <c r="AF374" s="1">
        <f>(Table2[[#This Row],[Current Week High]]/Table2[[#This Row],[Close Price]])-1</f>
        <v>1.5317286652078765E-2</v>
      </c>
      <c r="AG374" s="1">
        <f>(Table2[[#This Row],[Close Price]]/Table2[[#This Row],[Current Month Low]])-1</f>
        <v>0.15355490113588566</v>
      </c>
      <c r="AH374" s="1">
        <f>(Table2[[#This Row],[Current Month High]]/Table2[[#This Row],[Close Price]])-1</f>
        <v>4.3398978847556613E-2</v>
      </c>
      <c r="AI374">
        <v>4.3398978847556604</v>
      </c>
      <c r="AJ374">
        <v>67.932386085252304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0.05</v>
      </c>
      <c r="AM374" t="s">
        <v>2950</v>
      </c>
      <c r="AN374">
        <v>1.18</v>
      </c>
      <c r="AO374" t="s">
        <v>2950</v>
      </c>
      <c r="AP374">
        <v>4.8505891233967001E-2</v>
      </c>
      <c r="AQ374">
        <f>(Table2[[#This Row],[Sharpe Ratio]]-AVERAGE(Table2[Sharpe Ratio]))/_xlfn.STDEV.P(Table2[Sharpe Ratio])</f>
        <v>-0.1152690388497165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-1.130756760457422</v>
      </c>
    </row>
    <row r="375" spans="1:44" x14ac:dyDescent="0.3">
      <c r="A375" t="s">
        <v>1129</v>
      </c>
      <c r="B375" t="s">
        <v>1130</v>
      </c>
      <c r="C375" t="s">
        <v>2922</v>
      </c>
      <c r="D375" t="s">
        <v>445</v>
      </c>
      <c r="E375">
        <v>9645.1864321199992</v>
      </c>
      <c r="F375">
        <v>694.65</v>
      </c>
      <c r="G375">
        <v>-7.0293015325951096</v>
      </c>
      <c r="H375">
        <f>(Table2[[#This Row],[1Y Return vs Nifty]]-AVERAGE(Table2[1Y Return vs Nifty]))/_xlfn.STDEV.P(Table2[1Y Return vs Nifty])</f>
        <v>-0.62121885314208569</v>
      </c>
      <c r="I375">
        <v>4.2739220617753801</v>
      </c>
      <c r="J375">
        <f>(Table2[[#This Row],[1M Return vs Nifty]]-AVERAGE(Table2[1M Return vs Nifty]))/_xlfn.STDEV.P(Table2[1M Return vs Nifty])</f>
        <v>8.5737462297468411E-2</v>
      </c>
      <c r="K375">
        <v>-18.5762788222019</v>
      </c>
      <c r="L375">
        <f>(Table2[[#This Row],[6M Return vs Nifty]]-AVERAGE(Table2[6M Return vs Nifty]))/_xlfn.STDEV.P(Table2[6M Return vs Nifty])</f>
        <v>-0.95227257058232684</v>
      </c>
      <c r="M375">
        <v>3.1398332783189602</v>
      </c>
      <c r="N375">
        <f>(Table2[[#This Row],[1W Return vs Nifty]]-AVERAGE(Table2[1W Return vs Nifty]))/_xlfn.STDEV.P(Table2[1W Return vs Nifty])</f>
        <v>0.63858517297977524</v>
      </c>
      <c r="O375">
        <v>686.35</v>
      </c>
      <c r="P375">
        <v>676.23486415317302</v>
      </c>
      <c r="Q375">
        <v>666.34615624285095</v>
      </c>
      <c r="R375">
        <v>39.588397782876001</v>
      </c>
      <c r="S375" s="1">
        <f>(Table2[[#This Row],[Close Price]]-Table2[[#This Row],[20D EMA]])/Table2[[#This Row],[20D EMA]]</f>
        <v>1.2092955489181838E-2</v>
      </c>
      <c r="T375" s="1">
        <f>(Table2[[#This Row],[Close Price]]-Table2[[#This Row],[50D EMA]])/Table2[[#This Row],[50D EMA]]</f>
        <v>2.7231863991348085E-2</v>
      </c>
      <c r="U375" s="1">
        <f>(Table2[[#This Row],[Close Price]]-Table2[[#This Row],[200D EMA]])/Table2[[#This Row],[200D EMA]]</f>
        <v>4.2476186726638283E-2</v>
      </c>
      <c r="V375">
        <v>3.2086515019928199</v>
      </c>
      <c r="W375">
        <v>692</v>
      </c>
      <c r="X375">
        <v>709.5</v>
      </c>
      <c r="Y375">
        <v>677.9</v>
      </c>
      <c r="Z375">
        <v>711.45</v>
      </c>
      <c r="AA375">
        <v>596.65</v>
      </c>
      <c r="AB375">
        <v>776.6</v>
      </c>
      <c r="AC375" s="1">
        <f>(Table2[[#This Row],[Close Price]]/Table2[[#This Row],[Day Low]])-1</f>
        <v>3.8294797687861148E-3</v>
      </c>
      <c r="AD375" s="1">
        <f>(Table2[[#This Row],[Day High]]/Table2[[#This Row],[Close Price]])-1</f>
        <v>2.1377672209026199E-2</v>
      </c>
      <c r="AE375" s="1">
        <f>(Table2[[#This Row],[Close Price]]/Table2[[#This Row],[Current Week Low]])-1</f>
        <v>2.4708659094261787E-2</v>
      </c>
      <c r="AF375" s="1">
        <f>(Table2[[#This Row],[Current Week High]]/Table2[[#This Row],[Close Price]])-1</f>
        <v>2.4184841286979175E-2</v>
      </c>
      <c r="AG375" s="1">
        <f>(Table2[[#This Row],[Close Price]]/Table2[[#This Row],[Current Month Low]])-1</f>
        <v>0.16425039805581165</v>
      </c>
      <c r="AH375" s="1">
        <f>(Table2[[#This Row],[Current Month High]]/Table2[[#This Row],[Close Price]])-1</f>
        <v>0.1179730799683294</v>
      </c>
      <c r="AI375">
        <v>17.310875980709699</v>
      </c>
      <c r="AJ375">
        <v>30.573308270676598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-0.04</v>
      </c>
      <c r="AM375" t="s">
        <v>2949</v>
      </c>
      <c r="AN375">
        <v>8.9600000000000009</v>
      </c>
      <c r="AO375" t="s">
        <v>2950</v>
      </c>
      <c r="AP375">
        <v>4.7251812823789999E-2</v>
      </c>
      <c r="AQ375">
        <f>(Table2[[#This Row],[Sharpe Ratio]]-AVERAGE(Table2[Sharpe Ratio]))/_xlfn.STDEV.P(Table2[Sharpe Ratio])</f>
        <v>-0.12911099419760075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-0.97827978264476967</v>
      </c>
    </row>
    <row r="376" spans="1:44" x14ac:dyDescent="0.3">
      <c r="A376" t="s">
        <v>144</v>
      </c>
      <c r="B376" t="s">
        <v>145</v>
      </c>
      <c r="C376" t="s">
        <v>2913</v>
      </c>
      <c r="D376" t="s">
        <v>146</v>
      </c>
      <c r="E376">
        <v>170976.94350336</v>
      </c>
      <c r="F376">
        <v>454.05</v>
      </c>
      <c r="G376">
        <v>40.872920858738098</v>
      </c>
      <c r="H376">
        <f>(Table2[[#This Row],[1Y Return vs Nifty]]-AVERAGE(Table2[1Y Return vs Nifty]))/_xlfn.STDEV.P(Table2[1Y Return vs Nifty])</f>
        <v>-5.0595930343044181E-2</v>
      </c>
      <c r="I376">
        <v>-3.4042975003529401</v>
      </c>
      <c r="J376">
        <f>(Table2[[#This Row],[1M Return vs Nifty]]-AVERAGE(Table2[1M Return vs Nifty]))/_xlfn.STDEV.P(Table2[1M Return vs Nifty])</f>
        <v>-0.66431680152445061</v>
      </c>
      <c r="K376">
        <v>62.390276962517397</v>
      </c>
      <c r="L376">
        <f>(Table2[[#This Row],[6M Return vs Nifty]]-AVERAGE(Table2[6M Return vs Nifty]))/_xlfn.STDEV.P(Table2[6M Return vs Nifty])</f>
        <v>1.5287016391378019</v>
      </c>
      <c r="M376">
        <v>2.1131348517984798</v>
      </c>
      <c r="N376">
        <f>(Table2[[#This Row],[1W Return vs Nifty]]-AVERAGE(Table2[1W Return vs Nifty]))/_xlfn.STDEV.P(Table2[1W Return vs Nifty])</f>
        <v>0.43514838599662281</v>
      </c>
      <c r="O376">
        <v>450.52</v>
      </c>
      <c r="P376">
        <v>417.22485238915198</v>
      </c>
      <c r="Q376">
        <v>329.41745165525498</v>
      </c>
      <c r="R376">
        <v>60.306938304771002</v>
      </c>
      <c r="S376" s="1">
        <f>(Table2[[#This Row],[Close Price]]-Table2[[#This Row],[20D EMA]])/Table2[[#This Row],[20D EMA]]</f>
        <v>7.8353902157507534E-3</v>
      </c>
      <c r="T376" s="1">
        <f>(Table2[[#This Row],[Close Price]]-Table2[[#This Row],[50D EMA]])/Table2[[#This Row],[50D EMA]]</f>
        <v>8.8262114301141045E-2</v>
      </c>
      <c r="U376" s="1">
        <f>(Table2[[#This Row],[Close Price]]-Table2[[#This Row],[200D EMA]])/Table2[[#This Row],[200D EMA]]</f>
        <v>0.37834227579168045</v>
      </c>
      <c r="V376">
        <v>0.63171303397992895</v>
      </c>
      <c r="W376">
        <v>451</v>
      </c>
      <c r="X376">
        <v>468.55</v>
      </c>
      <c r="Y376">
        <v>451</v>
      </c>
      <c r="Z376">
        <v>471.5</v>
      </c>
      <c r="AA376">
        <v>366.3</v>
      </c>
      <c r="AB376">
        <v>479</v>
      </c>
      <c r="AC376" s="1">
        <f>(Table2[[#This Row],[Close Price]]/Table2[[#This Row],[Day Low]])-1</f>
        <v>6.7627494456763415E-3</v>
      </c>
      <c r="AD376" s="1">
        <f>(Table2[[#This Row],[Day High]]/Table2[[#This Row],[Close Price]])-1</f>
        <v>3.1934808941746606E-2</v>
      </c>
      <c r="AE376" s="1">
        <f>(Table2[[#This Row],[Close Price]]/Table2[[#This Row],[Current Week Low]])-1</f>
        <v>6.7627494456763415E-3</v>
      </c>
      <c r="AF376" s="1">
        <f>(Table2[[#This Row],[Current Week High]]/Table2[[#This Row],[Close Price]])-1</f>
        <v>3.8431890760929344E-2</v>
      </c>
      <c r="AG376" s="1">
        <f>(Table2[[#This Row],[Close Price]]/Table2[[#This Row],[Current Month Low]])-1</f>
        <v>0.23955773955773951</v>
      </c>
      <c r="AH376" s="1">
        <f>(Table2[[#This Row],[Current Month High]]/Table2[[#This Row],[Close Price]])-1</f>
        <v>5.4949895385970615E-2</v>
      </c>
      <c r="AI376">
        <v>11.606651249862299</v>
      </c>
      <c r="AJ376">
        <v>118.293269230769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0.34</v>
      </c>
      <c r="AM376" t="s">
        <v>2950</v>
      </c>
      <c r="AN376">
        <v>0.92</v>
      </c>
      <c r="AO376" t="s">
        <v>2950</v>
      </c>
      <c r="AP376">
        <v>4.7250203400767E-2</v>
      </c>
      <c r="AQ376">
        <f>(Table2[[#This Row],[Sharpe Ratio]]-AVERAGE(Table2[Sharpe Ratio]))/_xlfn.STDEV.P(Table2[Sharpe Ratio])</f>
        <v>-0.12912875828750089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1.1198085349794289</v>
      </c>
    </row>
    <row r="377" spans="1:44" x14ac:dyDescent="0.3">
      <c r="A377" t="s">
        <v>972</v>
      </c>
      <c r="B377" t="s">
        <v>973</v>
      </c>
      <c r="C377" t="s">
        <v>621</v>
      </c>
      <c r="D377" t="s">
        <v>621</v>
      </c>
      <c r="E377">
        <v>12761.283923999999</v>
      </c>
      <c r="F377">
        <v>478.9</v>
      </c>
      <c r="G377">
        <v>3.2927206962862701</v>
      </c>
      <c r="H377">
        <f>(Table2[[#This Row],[1Y Return vs Nifty]]-AVERAGE(Table2[1Y Return vs Nifty]))/_xlfn.STDEV.P(Table2[1Y Return vs Nifty])</f>
        <v>-0.49826041406752158</v>
      </c>
      <c r="I377">
        <v>4.8200871138662302</v>
      </c>
      <c r="J377">
        <f>(Table2[[#This Row],[1M Return vs Nifty]]-AVERAGE(Table2[1M Return vs Nifty]))/_xlfn.STDEV.P(Table2[1M Return vs Nifty])</f>
        <v>0.13909012078249239</v>
      </c>
      <c r="K377">
        <v>11.3709043183757</v>
      </c>
      <c r="L377">
        <f>(Table2[[#This Row],[6M Return vs Nifty]]-AVERAGE(Table2[6M Return vs Nifty]))/_xlfn.STDEV.P(Table2[6M Return vs Nifty])</f>
        <v>-3.4632091677817743E-2</v>
      </c>
      <c r="M377">
        <v>-4.9334757275105702E-2</v>
      </c>
      <c r="N377">
        <f>(Table2[[#This Row],[1W Return vs Nifty]]-AVERAGE(Table2[1W Return vs Nifty]))/_xlfn.STDEV.P(Table2[1W Return vs Nifty])</f>
        <v>6.6624179119445072E-3</v>
      </c>
      <c r="O377">
        <v>470.05</v>
      </c>
      <c r="P377">
        <v>457.45310266771901</v>
      </c>
      <c r="Q377">
        <v>420.23209537659301</v>
      </c>
      <c r="R377">
        <v>43.117986683812099</v>
      </c>
      <c r="S377" s="1">
        <f>(Table2[[#This Row],[Close Price]]-Table2[[#This Row],[20D EMA]])/Table2[[#This Row],[20D EMA]]</f>
        <v>1.8827784278268197E-2</v>
      </c>
      <c r="T377" s="1">
        <f>(Table2[[#This Row],[Close Price]]-Table2[[#This Row],[50D EMA]])/Table2[[#This Row],[50D EMA]]</f>
        <v>4.6883270016553784E-2</v>
      </c>
      <c r="U377" s="1">
        <f>(Table2[[#This Row],[Close Price]]-Table2[[#This Row],[200D EMA]])/Table2[[#This Row],[200D EMA]]</f>
        <v>0.13960833850834606</v>
      </c>
      <c r="V377">
        <v>1.2452944402823001</v>
      </c>
      <c r="W377">
        <v>473.2</v>
      </c>
      <c r="X377">
        <v>491.5</v>
      </c>
      <c r="Y377">
        <v>471.3</v>
      </c>
      <c r="Z377">
        <v>491.5</v>
      </c>
      <c r="AA377">
        <v>429.75</v>
      </c>
      <c r="AB377">
        <v>504.7</v>
      </c>
      <c r="AC377" s="1">
        <f>(Table2[[#This Row],[Close Price]]/Table2[[#This Row],[Day Low]])-1</f>
        <v>1.2045646661031251E-2</v>
      </c>
      <c r="AD377" s="1">
        <f>(Table2[[#This Row],[Day High]]/Table2[[#This Row],[Close Price]])-1</f>
        <v>2.6310294424723324E-2</v>
      </c>
      <c r="AE377" s="1">
        <f>(Table2[[#This Row],[Close Price]]/Table2[[#This Row],[Current Week Low]])-1</f>
        <v>1.6125610014852354E-2</v>
      </c>
      <c r="AF377" s="1">
        <f>(Table2[[#This Row],[Current Week High]]/Table2[[#This Row],[Close Price]])-1</f>
        <v>2.6310294424723324E-2</v>
      </c>
      <c r="AG377" s="1">
        <f>(Table2[[#This Row],[Close Price]]/Table2[[#This Row],[Current Month Low]])-1</f>
        <v>0.11436881908086094</v>
      </c>
      <c r="AH377" s="1">
        <f>(Table2[[#This Row],[Current Month High]]/Table2[[#This Row],[Close Price]])-1</f>
        <v>5.3873460012528795E-2</v>
      </c>
      <c r="AI377">
        <v>5.3873460012528698</v>
      </c>
      <c r="AJ377">
        <v>43.211722488038198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-0.02</v>
      </c>
      <c r="AM377" t="s">
        <v>2949</v>
      </c>
      <c r="AN377">
        <v>1.52</v>
      </c>
      <c r="AO377" t="s">
        <v>2950</v>
      </c>
      <c r="AP377">
        <v>4.7115879195907998E-2</v>
      </c>
      <c r="AQ377">
        <f>(Table2[[#This Row],[Sharpe Ratio]]-AVERAGE(Table2[Sharpe Ratio]))/_xlfn.STDEV.P(Table2[Sharpe Ratio])</f>
        <v>-0.13061136864958817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-0.51775133570049059</v>
      </c>
    </row>
    <row r="378" spans="1:44" x14ac:dyDescent="0.3">
      <c r="A378" t="s">
        <v>539</v>
      </c>
      <c r="B378" t="s">
        <v>540</v>
      </c>
      <c r="C378" t="s">
        <v>2908</v>
      </c>
      <c r="D378" t="s">
        <v>49</v>
      </c>
      <c r="E378">
        <v>33501.239079679901</v>
      </c>
      <c r="F378">
        <v>306.05</v>
      </c>
      <c r="G378">
        <v>-27.9608296802529</v>
      </c>
      <c r="H378">
        <f>(Table2[[#This Row],[1Y Return vs Nifty]]-AVERAGE(Table2[1Y Return vs Nifty]))/_xlfn.STDEV.P(Table2[1Y Return vs Nifty])</f>
        <v>-0.87056030692039488</v>
      </c>
      <c r="I378">
        <v>9.7428357332669595</v>
      </c>
      <c r="J378">
        <f>(Table2[[#This Row],[1M Return vs Nifty]]-AVERAGE(Table2[1M Return vs Nifty]))/_xlfn.STDEV.P(Table2[1M Return vs Nifty])</f>
        <v>0.61997355499904505</v>
      </c>
      <c r="K378">
        <v>1.9906032728635601</v>
      </c>
      <c r="L378">
        <f>(Table2[[#This Row],[6M Return vs Nifty]]-AVERAGE(Table2[6M Return vs Nifty]))/_xlfn.STDEV.P(Table2[6M Return vs Nifty])</f>
        <v>-0.32206292960557514</v>
      </c>
      <c r="M378">
        <v>0.44915229270396501</v>
      </c>
      <c r="N378">
        <f>(Table2[[#This Row],[1W Return vs Nifty]]-AVERAGE(Table2[1W Return vs Nifty]))/_xlfn.STDEV.P(Table2[1W Return vs Nifty])</f>
        <v>0.10543592450446616</v>
      </c>
      <c r="O378">
        <v>291.08999999999997</v>
      </c>
      <c r="P378">
        <v>281.70879907241402</v>
      </c>
      <c r="Q378">
        <v>277.71167289557201</v>
      </c>
      <c r="R378">
        <v>66.482182648439903</v>
      </c>
      <c r="S378" s="1">
        <f>(Table2[[#This Row],[Close Price]]-Table2[[#This Row],[20D EMA]])/Table2[[#This Row],[20D EMA]]</f>
        <v>5.1393039953279186E-2</v>
      </c>
      <c r="T378" s="1">
        <f>(Table2[[#This Row],[Close Price]]-Table2[[#This Row],[50D EMA]])/Table2[[#This Row],[50D EMA]]</f>
        <v>8.6405540074483131E-2</v>
      </c>
      <c r="U378" s="1">
        <f>(Table2[[#This Row],[Close Price]]-Table2[[#This Row],[200D EMA]])/Table2[[#This Row],[200D EMA]]</f>
        <v>0.10204226134593944</v>
      </c>
      <c r="V378">
        <v>1.1169593248720699</v>
      </c>
      <c r="W378">
        <v>300.3</v>
      </c>
      <c r="X378">
        <v>308.10000000000002</v>
      </c>
      <c r="Y378">
        <v>300.3</v>
      </c>
      <c r="Z378">
        <v>316.35000000000002</v>
      </c>
      <c r="AA378">
        <v>256.35000000000002</v>
      </c>
      <c r="AB378">
        <v>316.35000000000002</v>
      </c>
      <c r="AC378" s="1">
        <f>(Table2[[#This Row],[Close Price]]/Table2[[#This Row],[Day Low]])-1</f>
        <v>1.9147519147519221E-2</v>
      </c>
      <c r="AD378" s="1">
        <f>(Table2[[#This Row],[Day High]]/Table2[[#This Row],[Close Price]])-1</f>
        <v>6.6982519196210344E-3</v>
      </c>
      <c r="AE378" s="1">
        <f>(Table2[[#This Row],[Close Price]]/Table2[[#This Row],[Current Week Low]])-1</f>
        <v>1.9147519147519221E-2</v>
      </c>
      <c r="AF378" s="1">
        <f>(Table2[[#This Row],[Current Week High]]/Table2[[#This Row],[Close Price]])-1</f>
        <v>3.3654631596144347E-2</v>
      </c>
      <c r="AG378" s="1">
        <f>(Table2[[#This Row],[Close Price]]/Table2[[#This Row],[Current Month Low]])-1</f>
        <v>0.1938755607567777</v>
      </c>
      <c r="AH378" s="1">
        <f>(Table2[[#This Row],[Current Month High]]/Table2[[#This Row],[Close Price]])-1</f>
        <v>3.3654631596144347E-2</v>
      </c>
      <c r="AI378">
        <v>13.2331318412024</v>
      </c>
      <c r="AJ378">
        <v>28.944596587318301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-7.0000000000000007E-2</v>
      </c>
      <c r="AM378" t="s">
        <v>2949</v>
      </c>
      <c r="AN378">
        <v>10.029999999999999</v>
      </c>
      <c r="AO378" t="s">
        <v>2950</v>
      </c>
      <c r="AP378">
        <v>4.6903195662041999E-2</v>
      </c>
      <c r="AQ378">
        <f>(Table2[[#This Row],[Sharpe Ratio]]-AVERAGE(Table2[Sharpe Ratio]))/_xlfn.STDEV.P(Table2[Sharpe Ratio])</f>
        <v>-0.13295887416049787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-0.60017263118295672</v>
      </c>
    </row>
    <row r="379" spans="1:44" x14ac:dyDescent="0.3">
      <c r="A379" t="s">
        <v>432</v>
      </c>
      <c r="B379" t="s">
        <v>433</v>
      </c>
      <c r="C379" t="s">
        <v>2907</v>
      </c>
      <c r="D379" t="s">
        <v>354</v>
      </c>
      <c r="E379">
        <v>48539.586871159998</v>
      </c>
      <c r="F379">
        <v>4834.8500000000004</v>
      </c>
      <c r="G379">
        <v>-0.27226118361357898</v>
      </c>
      <c r="H379">
        <f>(Table2[[#This Row],[1Y Return vs Nifty]]-AVERAGE(Table2[1Y Return vs Nifty]))/_xlfn.STDEV.P(Table2[1Y Return vs Nifty])</f>
        <v>-0.54072734521354127</v>
      </c>
      <c r="I379">
        <v>1.29027022853309</v>
      </c>
      <c r="J379">
        <f>(Table2[[#This Row],[1M Return vs Nifty]]-AVERAGE(Table2[1M Return vs Nifty]))/_xlfn.STDEV.P(Table2[1M Return vs Nifty])</f>
        <v>-0.20572343709144442</v>
      </c>
      <c r="K379">
        <v>-18.087307073339399</v>
      </c>
      <c r="L379">
        <f>(Table2[[#This Row],[6M Return vs Nifty]]-AVERAGE(Table2[6M Return vs Nifty]))/_xlfn.STDEV.P(Table2[6M Return vs Nifty])</f>
        <v>-0.9372895163267505</v>
      </c>
      <c r="M379">
        <v>-1.53019808399558</v>
      </c>
      <c r="N379">
        <f>(Table2[[#This Row],[1W Return vs Nifty]]-AVERAGE(Table2[1W Return vs Nifty]))/_xlfn.STDEV.P(Table2[1W Return vs Nifty])</f>
        <v>-0.28676559304759708</v>
      </c>
      <c r="O379">
        <v>4778.8100000000004</v>
      </c>
      <c r="P379">
        <v>4826.67778377579</v>
      </c>
      <c r="Q379">
        <v>4825.2112793054403</v>
      </c>
      <c r="R379">
        <v>52.786962990600301</v>
      </c>
      <c r="S379" s="1">
        <f>(Table2[[#This Row],[Close Price]]-Table2[[#This Row],[20D EMA]])/Table2[[#This Row],[20D EMA]]</f>
        <v>1.1726768798089893E-2</v>
      </c>
      <c r="T379" s="1">
        <f>(Table2[[#This Row],[Close Price]]-Table2[[#This Row],[50D EMA]])/Table2[[#This Row],[50D EMA]]</f>
        <v>1.6931348207415383E-3</v>
      </c>
      <c r="U379" s="1">
        <f>(Table2[[#This Row],[Close Price]]-Table2[[#This Row],[200D EMA]])/Table2[[#This Row],[200D EMA]]</f>
        <v>1.9975748493955151E-3</v>
      </c>
      <c r="V379">
        <v>0.74058850029864898</v>
      </c>
      <c r="W379">
        <v>4827.75</v>
      </c>
      <c r="X379">
        <v>4893.2</v>
      </c>
      <c r="Y379">
        <v>4800.05</v>
      </c>
      <c r="Z379">
        <v>4893.2</v>
      </c>
      <c r="AA379">
        <v>4200</v>
      </c>
      <c r="AB379">
        <v>5020</v>
      </c>
      <c r="AC379" s="1">
        <f>(Table2[[#This Row],[Close Price]]/Table2[[#This Row],[Day Low]])-1</f>
        <v>1.4706643881725601E-3</v>
      </c>
      <c r="AD379" s="1">
        <f>(Table2[[#This Row],[Day High]]/Table2[[#This Row],[Close Price]])-1</f>
        <v>1.2068626741263744E-2</v>
      </c>
      <c r="AE379" s="1">
        <f>(Table2[[#This Row],[Close Price]]/Table2[[#This Row],[Current Week Low]])-1</f>
        <v>7.249924479953318E-3</v>
      </c>
      <c r="AF379" s="1">
        <f>(Table2[[#This Row],[Current Week High]]/Table2[[#This Row],[Close Price]])-1</f>
        <v>1.2068626741263744E-2</v>
      </c>
      <c r="AG379" s="1">
        <f>(Table2[[#This Row],[Close Price]]/Table2[[#This Row],[Current Month Low]])-1</f>
        <v>0.15115476190476196</v>
      </c>
      <c r="AH379" s="1">
        <f>(Table2[[#This Row],[Current Month High]]/Table2[[#This Row],[Close Price]])-1</f>
        <v>3.8294879882519561E-2</v>
      </c>
      <c r="AI379">
        <v>21.479466788007802</v>
      </c>
      <c r="AJ379">
        <v>28.749084614872501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-0.17</v>
      </c>
      <c r="AM379" t="s">
        <v>2949</v>
      </c>
      <c r="AN379">
        <v>3.25</v>
      </c>
      <c r="AO379" t="s">
        <v>2950</v>
      </c>
      <c r="AP379">
        <v>4.6381347480054E-2</v>
      </c>
      <c r="AQ379">
        <f>(Table2[[#This Row],[Sharpe Ratio]]-AVERAGE(Table2[Sharpe Ratio]))/_xlfn.STDEV.P(Table2[Sharpe Ratio])</f>
        <v>-0.13871880047358459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80" spans="1:44" x14ac:dyDescent="0.3">
      <c r="A380" t="s">
        <v>327</v>
      </c>
      <c r="B380" t="s">
        <v>328</v>
      </c>
      <c r="C380" t="s">
        <v>2908</v>
      </c>
      <c r="D380" t="s">
        <v>24</v>
      </c>
      <c r="E380">
        <v>72058.180010900003</v>
      </c>
      <c r="F380">
        <v>24.02</v>
      </c>
      <c r="G380">
        <v>21.733540023269999</v>
      </c>
      <c r="H380">
        <f>(Table2[[#This Row],[1Y Return vs Nifty]]-AVERAGE(Table2[1Y Return vs Nifty]))/_xlfn.STDEV.P(Table2[1Y Return vs Nifty])</f>
        <v>-0.27858888949382332</v>
      </c>
      <c r="I380">
        <v>-0.27505422339180202</v>
      </c>
      <c r="J380">
        <f>(Table2[[#This Row],[1M Return vs Nifty]]-AVERAGE(Table2[1M Return vs Nifty]))/_xlfn.STDEV.P(Table2[1M Return vs Nifty])</f>
        <v>-0.35863366190735624</v>
      </c>
      <c r="K380">
        <v>3.54402385154755</v>
      </c>
      <c r="L380">
        <f>(Table2[[#This Row],[6M Return vs Nifty]]-AVERAGE(Table2[6M Return vs Nifty]))/_xlfn.STDEV.P(Table2[6M Return vs Nifty])</f>
        <v>-0.27446307365010103</v>
      </c>
      <c r="M380">
        <v>-0.35860183622710501</v>
      </c>
      <c r="N380">
        <f>(Table2[[#This Row],[1W Return vs Nifty]]-AVERAGE(Table2[1W Return vs Nifty]))/_xlfn.STDEV.P(Table2[1W Return vs Nifty])</f>
        <v>-5.4617797618223766E-2</v>
      </c>
      <c r="O380">
        <v>23.61</v>
      </c>
      <c r="P380">
        <v>23.6487029206877</v>
      </c>
      <c r="Q380">
        <v>22.221162526968701</v>
      </c>
      <c r="R380">
        <v>43.329685056464101</v>
      </c>
      <c r="S380" s="1">
        <f>(Table2[[#This Row],[Close Price]]-Table2[[#This Row],[20D EMA]])/Table2[[#This Row],[20D EMA]]</f>
        <v>1.7365523083439229E-2</v>
      </c>
      <c r="T380" s="1">
        <f>(Table2[[#This Row],[Close Price]]-Table2[[#This Row],[50D EMA]])/Table2[[#This Row],[50D EMA]]</f>
        <v>1.5700526179281121E-2</v>
      </c>
      <c r="U380" s="1">
        <f>(Table2[[#This Row],[Close Price]]-Table2[[#This Row],[200D EMA]])/Table2[[#This Row],[200D EMA]]</f>
        <v>8.0951546565043137E-2</v>
      </c>
      <c r="V380">
        <v>0.65608352712886597</v>
      </c>
      <c r="W380">
        <v>23.95</v>
      </c>
      <c r="X380">
        <v>24.45</v>
      </c>
      <c r="Y380">
        <v>23.65</v>
      </c>
      <c r="Z380">
        <v>24.45</v>
      </c>
      <c r="AA380">
        <v>21</v>
      </c>
      <c r="AB380">
        <v>24.65</v>
      </c>
      <c r="AC380" s="1">
        <f>(Table2[[#This Row],[Close Price]]/Table2[[#This Row],[Day Low]])-1</f>
        <v>2.9227557411273253E-3</v>
      </c>
      <c r="AD380" s="1">
        <f>(Table2[[#This Row],[Day High]]/Table2[[#This Row],[Close Price]])-1</f>
        <v>1.7901748542880958E-2</v>
      </c>
      <c r="AE380" s="1">
        <f>(Table2[[#This Row],[Close Price]]/Table2[[#This Row],[Current Week Low]])-1</f>
        <v>1.5644820295983131E-2</v>
      </c>
      <c r="AF380" s="1">
        <f>(Table2[[#This Row],[Current Week High]]/Table2[[#This Row],[Close Price]])-1</f>
        <v>1.7901748542880958E-2</v>
      </c>
      <c r="AG380" s="1">
        <f>(Table2[[#This Row],[Close Price]]/Table2[[#This Row],[Current Month Low]])-1</f>
        <v>0.14380952380952383</v>
      </c>
      <c r="AH380" s="1">
        <f>(Table2[[#This Row],[Current Month High]]/Table2[[#This Row],[Close Price]])-1</f>
        <v>2.6228143213988364E-2</v>
      </c>
      <c r="AI380">
        <v>36.761032472939199</v>
      </c>
      <c r="AJ380">
        <v>52.993630573248403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-0.14000000000000001</v>
      </c>
      <c r="AM380" t="s">
        <v>2949</v>
      </c>
      <c r="AN380">
        <v>4.8899999999999997</v>
      </c>
      <c r="AO380" t="s">
        <v>2950</v>
      </c>
      <c r="AP380">
        <v>4.5933484808552999E-2</v>
      </c>
      <c r="AQ380">
        <f>(Table2[[#This Row],[Sharpe Ratio]]-AVERAGE(Table2[Sharpe Ratio]))/_xlfn.STDEV.P(Table2[Sharpe Ratio])</f>
        <v>-0.14366210788609801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81" spans="1:44" x14ac:dyDescent="0.3">
      <c r="A381" t="s">
        <v>243</v>
      </c>
      <c r="B381" t="s">
        <v>244</v>
      </c>
      <c r="C381" t="s">
        <v>2912</v>
      </c>
      <c r="D381" t="s">
        <v>114</v>
      </c>
      <c r="E381">
        <v>102330.7400313</v>
      </c>
      <c r="F381">
        <v>5510</v>
      </c>
      <c r="G381">
        <v>66.162239433194301</v>
      </c>
      <c r="H381">
        <f>(Table2[[#This Row],[1Y Return vs Nifty]]-AVERAGE(Table2[1Y Return vs Nifty]))/_xlfn.STDEV.P(Table2[1Y Return vs Nifty])</f>
        <v>0.25065658280054609</v>
      </c>
      <c r="I381">
        <v>4.8526711787272303</v>
      </c>
      <c r="J381">
        <f>(Table2[[#This Row],[1M Return vs Nifty]]-AVERAGE(Table2[1M Return vs Nifty]))/_xlfn.STDEV.P(Table2[1M Return vs Nifty])</f>
        <v>0.14227312650196788</v>
      </c>
      <c r="K381">
        <v>24.355795378048199</v>
      </c>
      <c r="L381">
        <f>(Table2[[#This Row],[6M Return vs Nifty]]-AVERAGE(Table2[6M Return vs Nifty]))/_xlfn.STDEV.P(Table2[6M Return vs Nifty])</f>
        <v>0.3632504602332377</v>
      </c>
      <c r="M381">
        <v>-6.1680815001915299</v>
      </c>
      <c r="N381">
        <f>(Table2[[#This Row],[1W Return vs Nifty]]-AVERAGE(Table2[1W Return vs Nifty]))/_xlfn.STDEV.P(Table2[1W Return vs Nifty])</f>
        <v>-1.2057463533385837</v>
      </c>
      <c r="O381">
        <v>5477.37</v>
      </c>
      <c r="P381">
        <v>5165.5186471346497</v>
      </c>
      <c r="Q381">
        <v>4331.8271853829901</v>
      </c>
      <c r="R381">
        <v>68.418537071008103</v>
      </c>
      <c r="S381" s="1">
        <f>(Table2[[#This Row],[Close Price]]-Table2[[#This Row],[20D EMA]])/Table2[[#This Row],[20D EMA]]</f>
        <v>5.9572386017377153E-3</v>
      </c>
      <c r="T381" s="1">
        <f>(Table2[[#This Row],[Close Price]]-Table2[[#This Row],[50D EMA]])/Table2[[#This Row],[50D EMA]]</f>
        <v>6.6688628267064065E-2</v>
      </c>
      <c r="U381" s="1">
        <f>(Table2[[#This Row],[Close Price]]-Table2[[#This Row],[200D EMA]])/Table2[[#This Row],[200D EMA]]</f>
        <v>0.27198056713632357</v>
      </c>
      <c r="V381">
        <v>0.81256817294049299</v>
      </c>
      <c r="W381">
        <v>5473.45</v>
      </c>
      <c r="X381">
        <v>5579.85</v>
      </c>
      <c r="Y381">
        <v>5390</v>
      </c>
      <c r="Z381">
        <v>5579.85</v>
      </c>
      <c r="AA381">
        <v>4920.25</v>
      </c>
      <c r="AB381">
        <v>5894.55</v>
      </c>
      <c r="AC381" s="1">
        <f>(Table2[[#This Row],[Close Price]]/Table2[[#This Row],[Day Low]])-1</f>
        <v>6.677689574217327E-3</v>
      </c>
      <c r="AD381" s="1">
        <f>(Table2[[#This Row],[Day High]]/Table2[[#This Row],[Close Price]])-1</f>
        <v>1.2676950998185221E-2</v>
      </c>
      <c r="AE381" s="1">
        <f>(Table2[[#This Row],[Close Price]]/Table2[[#This Row],[Current Week Low]])-1</f>
        <v>2.226345083487935E-2</v>
      </c>
      <c r="AF381" s="1">
        <f>(Table2[[#This Row],[Current Week High]]/Table2[[#This Row],[Close Price]])-1</f>
        <v>1.2676950998185221E-2</v>
      </c>
      <c r="AG381" s="1">
        <f>(Table2[[#This Row],[Close Price]]/Table2[[#This Row],[Current Month Low]])-1</f>
        <v>0.11986179564046551</v>
      </c>
      <c r="AH381" s="1">
        <f>(Table2[[#This Row],[Current Month High]]/Table2[[#This Row],[Close Price]])-1</f>
        <v>6.9791288566243281E-2</v>
      </c>
      <c r="AI381">
        <v>6.9791288566243201</v>
      </c>
      <c r="AJ381">
        <v>98.558558558558502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0.03</v>
      </c>
      <c r="AM381" t="s">
        <v>2950</v>
      </c>
      <c r="AN381">
        <v>-0.44</v>
      </c>
      <c r="AO381" t="s">
        <v>2949</v>
      </c>
      <c r="AP381">
        <v>4.5860096086509997E-2</v>
      </c>
      <c r="AQ381">
        <f>(Table2[[#This Row],[Sharpe Ratio]]-AVERAGE(Table2[Sharpe Ratio]))/_xlfn.STDEV.P(Table2[Sharpe Ratio])</f>
        <v>-0.14447213970333833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-0.59403832350617036</v>
      </c>
    </row>
    <row r="382" spans="1:44" x14ac:dyDescent="0.3">
      <c r="A382" t="s">
        <v>1550</v>
      </c>
      <c r="B382" t="s">
        <v>1551</v>
      </c>
      <c r="C382" t="s">
        <v>2917</v>
      </c>
      <c r="D382" t="s">
        <v>349</v>
      </c>
      <c r="E382">
        <v>5233.7691820999999</v>
      </c>
      <c r="F382">
        <v>103.65</v>
      </c>
      <c r="G382">
        <v>14.997283163939001</v>
      </c>
      <c r="H382">
        <f>(Table2[[#This Row],[1Y Return vs Nifty]]-AVERAGE(Table2[1Y Return vs Nifty]))/_xlfn.STDEV.P(Table2[1Y Return vs Nifty])</f>
        <v>-0.35883281943916973</v>
      </c>
      <c r="I382">
        <v>-6.0929686076482499</v>
      </c>
      <c r="J382">
        <f>(Table2[[#This Row],[1M Return vs Nifty]]-AVERAGE(Table2[1M Return vs Nifty]))/_xlfn.STDEV.P(Table2[1M Return vs Nifty])</f>
        <v>-0.9269622249489734</v>
      </c>
      <c r="K382">
        <v>-7.9755857377375099</v>
      </c>
      <c r="L382">
        <f>(Table2[[#This Row],[6M Return vs Nifty]]-AVERAGE(Table2[6M Return vs Nifty]))/_xlfn.STDEV.P(Table2[6M Return vs Nifty])</f>
        <v>-0.62744652490436259</v>
      </c>
      <c r="M382">
        <v>-3.2647416983445301</v>
      </c>
      <c r="N382">
        <f>(Table2[[#This Row],[1W Return vs Nifty]]-AVERAGE(Table2[1W Return vs Nifty]))/_xlfn.STDEV.P(Table2[1W Return vs Nifty])</f>
        <v>-0.63045948666851581</v>
      </c>
      <c r="O382">
        <v>102.35</v>
      </c>
      <c r="P382">
        <v>103.103624978494</v>
      </c>
      <c r="Q382">
        <v>98.990377789606399</v>
      </c>
      <c r="R382">
        <v>43.0393428375273</v>
      </c>
      <c r="S382" s="1">
        <f>(Table2[[#This Row],[Close Price]]-Table2[[#This Row],[20D EMA]])/Table2[[#This Row],[20D EMA]]</f>
        <v>1.2701514411333771E-2</v>
      </c>
      <c r="T382" s="1">
        <f>(Table2[[#This Row],[Close Price]]-Table2[[#This Row],[50D EMA]])/Table2[[#This Row],[50D EMA]]</f>
        <v>5.2992804241361558E-3</v>
      </c>
      <c r="U382" s="1">
        <f>(Table2[[#This Row],[Close Price]]-Table2[[#This Row],[200D EMA]])/Table2[[#This Row],[200D EMA]]</f>
        <v>4.7071466080240064E-2</v>
      </c>
      <c r="V382">
        <v>1.03859705931226</v>
      </c>
      <c r="W382">
        <v>103.25</v>
      </c>
      <c r="X382">
        <v>104.6</v>
      </c>
      <c r="Y382">
        <v>101.78</v>
      </c>
      <c r="Z382">
        <v>104.6</v>
      </c>
      <c r="AA382">
        <v>86.3</v>
      </c>
      <c r="AB382">
        <v>106</v>
      </c>
      <c r="AC382" s="1">
        <f>(Table2[[#This Row],[Close Price]]/Table2[[#This Row],[Day Low]])-1</f>
        <v>3.8740920096853593E-3</v>
      </c>
      <c r="AD382" s="1">
        <f>(Table2[[#This Row],[Day High]]/Table2[[#This Row],[Close Price]])-1</f>
        <v>9.1654606849975728E-3</v>
      </c>
      <c r="AE382" s="1">
        <f>(Table2[[#This Row],[Close Price]]/Table2[[#This Row],[Current Week Low]])-1</f>
        <v>1.8372961289054857E-2</v>
      </c>
      <c r="AF382" s="1">
        <f>(Table2[[#This Row],[Current Week High]]/Table2[[#This Row],[Close Price]])-1</f>
        <v>9.1654606849975728E-3</v>
      </c>
      <c r="AG382" s="1">
        <f>(Table2[[#This Row],[Close Price]]/Table2[[#This Row],[Current Month Low]])-1</f>
        <v>0.20104287369640805</v>
      </c>
      <c r="AH382" s="1">
        <f>(Table2[[#This Row],[Current Month High]]/Table2[[#This Row],[Close Price]])-1</f>
        <v>2.2672455378678125E-2</v>
      </c>
      <c r="AI382">
        <v>17.269657501205899</v>
      </c>
      <c r="AJ382">
        <v>47.334754797441299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-0.11</v>
      </c>
      <c r="AM382" t="s">
        <v>2949</v>
      </c>
      <c r="AN382">
        <v>7.3</v>
      </c>
      <c r="AO382" t="s">
        <v>2950</v>
      </c>
      <c r="AP382">
        <v>4.5467987185446999E-2</v>
      </c>
      <c r="AQ382">
        <f>(Table2[[#This Row],[Sharpe Ratio]]-AVERAGE(Table2[Sharpe Ratio]))/_xlfn.STDEV.P(Table2[Sharpe Ratio])</f>
        <v>-0.14880006198951812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83" spans="1:44" x14ac:dyDescent="0.3">
      <c r="A383" t="s">
        <v>488</v>
      </c>
      <c r="B383" t="s">
        <v>489</v>
      </c>
      <c r="C383" t="s">
        <v>2908</v>
      </c>
      <c r="D383" t="s">
        <v>49</v>
      </c>
      <c r="E383">
        <v>39277.215998649997</v>
      </c>
      <c r="F383">
        <v>185.51</v>
      </c>
      <c r="G383">
        <v>29.264275287749001</v>
      </c>
      <c r="H383">
        <f>(Table2[[#This Row],[1Y Return vs Nifty]]-AVERAGE(Table2[1Y Return vs Nifty]))/_xlfn.STDEV.P(Table2[1Y Return vs Nifty])</f>
        <v>-0.18888093957164387</v>
      </c>
      <c r="I383">
        <v>11.099074570296301</v>
      </c>
      <c r="J383">
        <f>(Table2[[#This Row],[1M Return vs Nifty]]-AVERAGE(Table2[1M Return vs Nifty]))/_xlfn.STDEV.P(Table2[1M Return vs Nifty])</f>
        <v>0.75245905039854966</v>
      </c>
      <c r="K383">
        <v>10.1384519171254</v>
      </c>
      <c r="L383">
        <f>(Table2[[#This Row],[6M Return vs Nifty]]-AVERAGE(Table2[6M Return vs Nifty]))/_xlfn.STDEV.P(Table2[6M Return vs Nifty])</f>
        <v>-7.2396852603793957E-2</v>
      </c>
      <c r="M383">
        <v>-1.18423865686097</v>
      </c>
      <c r="N383">
        <f>(Table2[[#This Row],[1W Return vs Nifty]]-AVERAGE(Table2[1W Return vs Nifty]))/_xlfn.STDEV.P(Table2[1W Return vs Nifty])</f>
        <v>-0.21821491403144183</v>
      </c>
      <c r="O383">
        <v>172.12</v>
      </c>
      <c r="P383">
        <v>166.55428925501701</v>
      </c>
      <c r="Q383">
        <v>153.316238554411</v>
      </c>
      <c r="R383">
        <v>42.803682330012002</v>
      </c>
      <c r="S383" s="1">
        <f>(Table2[[#This Row],[Close Price]]-Table2[[#This Row],[20D EMA]])/Table2[[#This Row],[20D EMA]]</f>
        <v>7.7794561933534664E-2</v>
      </c>
      <c r="T383" s="1">
        <f>(Table2[[#This Row],[Close Price]]-Table2[[#This Row],[50D EMA]])/Table2[[#This Row],[50D EMA]]</f>
        <v>0.11381100318562939</v>
      </c>
      <c r="U383" s="1">
        <f>(Table2[[#This Row],[Close Price]]-Table2[[#This Row],[200D EMA]])/Table2[[#This Row],[200D EMA]]</f>
        <v>0.20998272426415954</v>
      </c>
      <c r="V383">
        <v>2.7427010118762198</v>
      </c>
      <c r="W383">
        <v>179</v>
      </c>
      <c r="X383">
        <v>186.32</v>
      </c>
      <c r="Y383">
        <v>177.5</v>
      </c>
      <c r="Z383">
        <v>186.32</v>
      </c>
      <c r="AA383">
        <v>144.6</v>
      </c>
      <c r="AB383">
        <v>186.7</v>
      </c>
      <c r="AC383" s="1">
        <f>(Table2[[#This Row],[Close Price]]/Table2[[#This Row],[Day Low]])-1</f>
        <v>3.6368715083798797E-2</v>
      </c>
      <c r="AD383" s="1">
        <f>(Table2[[#This Row],[Day High]]/Table2[[#This Row],[Close Price]])-1</f>
        <v>4.3663414371193365E-3</v>
      </c>
      <c r="AE383" s="1">
        <f>(Table2[[#This Row],[Close Price]]/Table2[[#This Row],[Current Week Low]])-1</f>
        <v>4.5126760563380275E-2</v>
      </c>
      <c r="AF383" s="1">
        <f>(Table2[[#This Row],[Current Week High]]/Table2[[#This Row],[Close Price]])-1</f>
        <v>4.3663414371193365E-3</v>
      </c>
      <c r="AG383" s="1">
        <f>(Table2[[#This Row],[Close Price]]/Table2[[#This Row],[Current Month Low]])-1</f>
        <v>0.28291839557399712</v>
      </c>
      <c r="AH383" s="1">
        <f>(Table2[[#This Row],[Current Month High]]/Table2[[#This Row],[Close Price]])-1</f>
        <v>6.4147485310763752E-3</v>
      </c>
      <c r="AI383">
        <v>0.64147485310763697</v>
      </c>
      <c r="AJ383">
        <v>61.383210091343997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-0.02</v>
      </c>
      <c r="AM383" t="s">
        <v>2949</v>
      </c>
      <c r="AN383">
        <v>16.64</v>
      </c>
      <c r="AO383" t="s">
        <v>2950</v>
      </c>
      <c r="AP383">
        <v>4.5215461490257999E-2</v>
      </c>
      <c r="AQ383">
        <f>(Table2[[#This Row],[Sharpe Ratio]]-AVERAGE(Table2[Sharpe Ratio]))/_xlfn.STDEV.P(Table2[Sharpe Ratio])</f>
        <v>-0.15158732741776693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0.12137901677390306</v>
      </c>
    </row>
    <row r="384" spans="1:44" x14ac:dyDescent="0.3">
      <c r="A384" t="s">
        <v>233</v>
      </c>
      <c r="B384" t="s">
        <v>234</v>
      </c>
      <c r="C384" t="s">
        <v>2910</v>
      </c>
      <c r="D384" t="s">
        <v>235</v>
      </c>
      <c r="E384">
        <v>104645.0836672</v>
      </c>
      <c r="F384">
        <v>1094.5999999999999</v>
      </c>
      <c r="G384">
        <v>-0.18354750896767</v>
      </c>
      <c r="H384">
        <f>(Table2[[#This Row],[1Y Return vs Nifty]]-AVERAGE(Table2[1Y Return vs Nifty]))/_xlfn.STDEV.P(Table2[1Y Return vs Nifty])</f>
        <v>-0.53967056634626576</v>
      </c>
      <c r="I384">
        <v>-3.2198010846471998</v>
      </c>
      <c r="J384">
        <f>(Table2[[#This Row],[1M Return vs Nifty]]-AVERAGE(Table2[1M Return vs Nifty]))/_xlfn.STDEV.P(Table2[1M Return vs Nifty])</f>
        <v>-0.64629409168394236</v>
      </c>
      <c r="K384">
        <v>-2.4485749387518698</v>
      </c>
      <c r="L384">
        <f>(Table2[[#This Row],[6M Return vs Nifty]]-AVERAGE(Table2[6M Return vs Nifty]))/_xlfn.STDEV.P(Table2[6M Return vs Nifty])</f>
        <v>-0.45808806428776405</v>
      </c>
      <c r="M384">
        <v>-1.88616793392023</v>
      </c>
      <c r="N384">
        <f>(Table2[[#This Row],[1W Return vs Nifty]]-AVERAGE(Table2[1W Return vs Nifty]))/_xlfn.STDEV.P(Table2[1W Return vs Nifty])</f>
        <v>-0.35729980315345156</v>
      </c>
      <c r="O384">
        <v>1106.47</v>
      </c>
      <c r="P384">
        <v>1110.1443413747299</v>
      </c>
      <c r="Q384">
        <v>1048.31502589358</v>
      </c>
      <c r="R384">
        <v>47.669289977734401</v>
      </c>
      <c r="S384" s="1">
        <f>(Table2[[#This Row],[Close Price]]-Table2[[#This Row],[20D EMA]])/Table2[[#This Row],[20D EMA]]</f>
        <v>-1.0727810062631718E-2</v>
      </c>
      <c r="T384" s="1">
        <f>(Table2[[#This Row],[Close Price]]-Table2[[#This Row],[50D EMA]])/Table2[[#This Row],[50D EMA]]</f>
        <v>-1.4002090354737966E-2</v>
      </c>
      <c r="U384" s="1">
        <f>(Table2[[#This Row],[Close Price]]-Table2[[#This Row],[200D EMA]])/Table2[[#This Row],[200D EMA]]</f>
        <v>4.4151779725723907E-2</v>
      </c>
      <c r="V384">
        <v>0.53410796104209901</v>
      </c>
      <c r="W384">
        <v>1090</v>
      </c>
      <c r="X384">
        <v>1108.2</v>
      </c>
      <c r="Y384">
        <v>1077.1500000000001</v>
      </c>
      <c r="Z384">
        <v>1108.2</v>
      </c>
      <c r="AA384">
        <v>1028.9000000000001</v>
      </c>
      <c r="AB384">
        <v>1160</v>
      </c>
      <c r="AC384" s="1">
        <f>(Table2[[#This Row],[Close Price]]/Table2[[#This Row],[Day Low]])-1</f>
        <v>4.2201834862385379E-3</v>
      </c>
      <c r="AD384" s="1">
        <f>(Table2[[#This Row],[Day High]]/Table2[[#This Row],[Close Price]])-1</f>
        <v>1.2424630001827364E-2</v>
      </c>
      <c r="AE384" s="1">
        <f>(Table2[[#This Row],[Close Price]]/Table2[[#This Row],[Current Week Low]])-1</f>
        <v>1.620015782388684E-2</v>
      </c>
      <c r="AF384" s="1">
        <f>(Table2[[#This Row],[Current Week High]]/Table2[[#This Row],[Close Price]])-1</f>
        <v>1.2424630001827364E-2</v>
      </c>
      <c r="AG384" s="1">
        <f>(Table2[[#This Row],[Close Price]]/Table2[[#This Row],[Current Month Low]])-1</f>
        <v>6.3854602002137995E-2</v>
      </c>
      <c r="AH384" s="1">
        <f>(Table2[[#This Row],[Current Month High]]/Table2[[#This Row],[Close Price]])-1</f>
        <v>5.9747853097021908E-2</v>
      </c>
      <c r="AI384">
        <v>15.9327608258724</v>
      </c>
      <c r="AJ384">
        <v>33.163017031630098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-0.06</v>
      </c>
      <c r="AM384" t="s">
        <v>2949</v>
      </c>
      <c r="AN384">
        <v>-3.97</v>
      </c>
      <c r="AO384" t="s">
        <v>2949</v>
      </c>
      <c r="AP384">
        <v>4.4734309314252999E-2</v>
      </c>
      <c r="AQ384">
        <f>(Table2[[#This Row],[Sharpe Ratio]]-AVERAGE(Table2[Sharpe Ratio]))/_xlfn.STDEV.P(Table2[Sharpe Ratio])</f>
        <v>-0.1568980694588954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85" spans="1:44" x14ac:dyDescent="0.3">
      <c r="A385" t="s">
        <v>372</v>
      </c>
      <c r="B385" t="s">
        <v>373</v>
      </c>
      <c r="C385" t="s">
        <v>2908</v>
      </c>
      <c r="D385" t="s">
        <v>32</v>
      </c>
      <c r="E385">
        <v>59139.155579339997</v>
      </c>
      <c r="F385">
        <v>123.3</v>
      </c>
      <c r="G385">
        <v>46.698019426576501</v>
      </c>
      <c r="H385">
        <f>(Table2[[#This Row],[1Y Return vs Nifty]]-AVERAGE(Table2[1Y Return vs Nifty]))/_xlfn.STDEV.P(Table2[1Y Return vs Nifty])</f>
        <v>1.8794060443142167E-2</v>
      </c>
      <c r="I385">
        <v>-10.8422482091484</v>
      </c>
      <c r="J385">
        <f>(Table2[[#This Row],[1M Return vs Nifty]]-AVERAGE(Table2[1M Return vs Nifty]))/_xlfn.STDEV.P(Table2[1M Return vs Nifty])</f>
        <v>-1.3909001712871791</v>
      </c>
      <c r="K385">
        <v>1.49282563008091</v>
      </c>
      <c r="L385">
        <f>(Table2[[#This Row],[6M Return vs Nifty]]-AVERAGE(Table2[6M Return vs Nifty]))/_xlfn.STDEV.P(Table2[6M Return vs Nifty])</f>
        <v>-0.3373158137371749</v>
      </c>
      <c r="M385">
        <v>-4.0226652411172097</v>
      </c>
      <c r="N385">
        <f>(Table2[[#This Row],[1W Return vs Nifty]]-AVERAGE(Table2[1W Return vs Nifty]))/_xlfn.STDEV.P(Table2[1W Return vs Nifty])</f>
        <v>-0.78063944831812693</v>
      </c>
      <c r="O385">
        <v>124.34</v>
      </c>
      <c r="P385">
        <v>128.918657430839</v>
      </c>
      <c r="Q385">
        <v>121.107576081632</v>
      </c>
      <c r="R385">
        <v>48.9243411265509</v>
      </c>
      <c r="S385" s="1">
        <f>(Table2[[#This Row],[Close Price]]-Table2[[#This Row],[20D EMA]])/Table2[[#This Row],[20D EMA]]</f>
        <v>-8.3641627794756816E-3</v>
      </c>
      <c r="T385" s="1">
        <f>(Table2[[#This Row],[Close Price]]-Table2[[#This Row],[50D EMA]])/Table2[[#This Row],[50D EMA]]</f>
        <v>-4.3582965746081004E-2</v>
      </c>
      <c r="U385" s="1">
        <f>(Table2[[#This Row],[Close Price]]-Table2[[#This Row],[200D EMA]])/Table2[[#This Row],[200D EMA]]</f>
        <v>1.8103111211557894E-2</v>
      </c>
      <c r="V385">
        <v>0.78318343781479904</v>
      </c>
      <c r="W385">
        <v>119.75</v>
      </c>
      <c r="X385">
        <v>123.6</v>
      </c>
      <c r="Y385">
        <v>119.37</v>
      </c>
      <c r="Z385">
        <v>123.6</v>
      </c>
      <c r="AA385">
        <v>109.55</v>
      </c>
      <c r="AB385">
        <v>137.44999999999999</v>
      </c>
      <c r="AC385" s="1">
        <f>(Table2[[#This Row],[Close Price]]/Table2[[#This Row],[Day Low]])-1</f>
        <v>2.9645093945720236E-2</v>
      </c>
      <c r="AD385" s="1">
        <f>(Table2[[#This Row],[Day High]]/Table2[[#This Row],[Close Price]])-1</f>
        <v>2.4330900243307862E-3</v>
      </c>
      <c r="AE385" s="1">
        <f>(Table2[[#This Row],[Close Price]]/Table2[[#This Row],[Current Week Low]])-1</f>
        <v>3.2922844935913576E-2</v>
      </c>
      <c r="AF385" s="1">
        <f>(Table2[[#This Row],[Current Week High]]/Table2[[#This Row],[Close Price]])-1</f>
        <v>2.4330900243307862E-3</v>
      </c>
      <c r="AG385" s="1">
        <f>(Table2[[#This Row],[Close Price]]/Table2[[#This Row],[Current Month Low]])-1</f>
        <v>0.12551346417161113</v>
      </c>
      <c r="AH385" s="1">
        <f>(Table2[[#This Row],[Current Month High]]/Table2[[#This Row],[Close Price]])-1</f>
        <v>0.11476074614760745</v>
      </c>
      <c r="AI385">
        <v>28.102189781021899</v>
      </c>
      <c r="AJ385">
        <v>77.410071942445995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-0.23</v>
      </c>
      <c r="AM385" t="s">
        <v>2949</v>
      </c>
      <c r="AN385">
        <v>4.62</v>
      </c>
      <c r="AO385" t="s">
        <v>2950</v>
      </c>
      <c r="AP385">
        <v>4.4652331370347E-2</v>
      </c>
      <c r="AQ385">
        <f>(Table2[[#This Row],[Sharpe Ratio]]-AVERAGE(Table2[Sharpe Ratio]))/_xlfn.STDEV.P(Table2[Sharpe Ratio])</f>
        <v>-0.1578029052569202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86" spans="1:44" x14ac:dyDescent="0.3">
      <c r="A386" t="s">
        <v>217</v>
      </c>
      <c r="B386" t="s">
        <v>218</v>
      </c>
      <c r="C386" t="s">
        <v>2915</v>
      </c>
      <c r="D386" t="s">
        <v>65</v>
      </c>
      <c r="E386">
        <v>108270.777324</v>
      </c>
      <c r="F386">
        <v>1071.75</v>
      </c>
      <c r="G386">
        <v>66.692589131172994</v>
      </c>
      <c r="H386">
        <f>(Table2[[#This Row],[1Y Return vs Nifty]]-AVERAGE(Table2[1Y Return vs Nifty]))/_xlfn.STDEV.P(Table2[1Y Return vs Nifty])</f>
        <v>0.25697423738228725</v>
      </c>
      <c r="I386">
        <v>-3.28251493702138</v>
      </c>
      <c r="J386">
        <f>(Table2[[#This Row],[1M Return vs Nifty]]-AVERAGE(Table2[1M Return vs Nifty]))/_xlfn.STDEV.P(Table2[1M Return vs Nifty])</f>
        <v>-0.65242035467933324</v>
      </c>
      <c r="K386">
        <v>47.386093002545003</v>
      </c>
      <c r="L386">
        <f>(Table2[[#This Row],[6M Return vs Nifty]]-AVERAGE(Table2[6M Return vs Nifty]))/_xlfn.STDEV.P(Table2[6M Return vs Nifty])</f>
        <v>1.0689439888115992</v>
      </c>
      <c r="M386">
        <v>-2.0585330636231101</v>
      </c>
      <c r="N386">
        <f>(Table2[[#This Row],[1W Return vs Nifty]]-AVERAGE(Table2[1W Return vs Nifty]))/_xlfn.STDEV.P(Table2[1W Return vs Nifty])</f>
        <v>-0.39145336496763128</v>
      </c>
      <c r="O386">
        <v>1067.3399999999999</v>
      </c>
      <c r="P386">
        <v>1024.5617895131199</v>
      </c>
      <c r="Q386">
        <v>845.07076259149005</v>
      </c>
      <c r="R386">
        <v>64.878066122626194</v>
      </c>
      <c r="S386" s="1">
        <f>(Table2[[#This Row],[Close Price]]-Table2[[#This Row],[20D EMA]])/Table2[[#This Row],[20D EMA]]</f>
        <v>4.131766822193567E-3</v>
      </c>
      <c r="T386" s="1">
        <f>(Table2[[#This Row],[Close Price]]-Table2[[#This Row],[50D EMA]])/Table2[[#This Row],[50D EMA]]</f>
        <v>4.6056968910878737E-2</v>
      </c>
      <c r="U386" s="1">
        <f>(Table2[[#This Row],[Close Price]]-Table2[[#This Row],[200D EMA]])/Table2[[#This Row],[200D EMA]]</f>
        <v>0.26823698966152426</v>
      </c>
      <c r="V386">
        <v>0.75081287669045504</v>
      </c>
      <c r="W386">
        <v>1063.05</v>
      </c>
      <c r="X386">
        <v>1086</v>
      </c>
      <c r="Y386">
        <v>1063.05</v>
      </c>
      <c r="Z386">
        <v>1091.3</v>
      </c>
      <c r="AA386">
        <v>933.8</v>
      </c>
      <c r="AB386">
        <v>1111.8</v>
      </c>
      <c r="AC386" s="1">
        <f>(Table2[[#This Row],[Close Price]]/Table2[[#This Row],[Day Low]])-1</f>
        <v>8.1839988711727152E-3</v>
      </c>
      <c r="AD386" s="1">
        <f>(Table2[[#This Row],[Day High]]/Table2[[#This Row],[Close Price]])-1</f>
        <v>1.3296011196640922E-2</v>
      </c>
      <c r="AE386" s="1">
        <f>(Table2[[#This Row],[Close Price]]/Table2[[#This Row],[Current Week Low]])-1</f>
        <v>8.1839988711727152E-3</v>
      </c>
      <c r="AF386" s="1">
        <f>(Table2[[#This Row],[Current Week High]]/Table2[[#This Row],[Close Price]])-1</f>
        <v>1.8241194308374009E-2</v>
      </c>
      <c r="AG386" s="1">
        <f>(Table2[[#This Row],[Close Price]]/Table2[[#This Row],[Current Month Low]])-1</f>
        <v>0.14772970657528384</v>
      </c>
      <c r="AH386" s="1">
        <f>(Table2[[#This Row],[Current Month High]]/Table2[[#This Row],[Close Price]])-1</f>
        <v>3.7368789363191102E-2</v>
      </c>
      <c r="AI386">
        <v>9.4005131793795105</v>
      </c>
      <c r="AJ386">
        <v>92.311143010945599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0.06</v>
      </c>
      <c r="AM386" t="s">
        <v>2950</v>
      </c>
      <c r="AN386">
        <v>2.56</v>
      </c>
      <c r="AO386" t="s">
        <v>2950</v>
      </c>
      <c r="AP386">
        <v>4.4168853404785997E-2</v>
      </c>
      <c r="AQ386">
        <f>(Table2[[#This Row],[Sharpe Ratio]]-AVERAGE(Table2[Sharpe Ratio]))/_xlfn.STDEV.P(Table2[Sharpe Ratio])</f>
        <v>-0.16313931832062711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0.11890518822629481</v>
      </c>
    </row>
    <row r="387" spans="1:44" x14ac:dyDescent="0.3">
      <c r="A387" t="s">
        <v>367</v>
      </c>
      <c r="B387" t="s">
        <v>368</v>
      </c>
      <c r="C387" t="s">
        <v>2916</v>
      </c>
      <c r="D387" t="s">
        <v>191</v>
      </c>
      <c r="E387">
        <v>61868.415705319901</v>
      </c>
      <c r="F387">
        <v>241.86</v>
      </c>
      <c r="G387">
        <v>20.164805799383998</v>
      </c>
      <c r="H387">
        <f>(Table2[[#This Row],[1Y Return vs Nifty]]-AVERAGE(Table2[1Y Return vs Nifty]))/_xlfn.STDEV.P(Table2[1Y Return vs Nifty])</f>
        <v>-0.29727603308010236</v>
      </c>
      <c r="I387">
        <v>8.15343703303399</v>
      </c>
      <c r="J387">
        <f>(Table2[[#This Row],[1M Return vs Nifty]]-AVERAGE(Table2[1M Return vs Nifty]))/_xlfn.STDEV.P(Table2[1M Return vs Nifty])</f>
        <v>0.46471161407946193</v>
      </c>
      <c r="K387">
        <v>27.9700168988781</v>
      </c>
      <c r="L387">
        <f>(Table2[[#This Row],[6M Return vs Nifty]]-AVERAGE(Table2[6M Return vs Nifty]))/_xlfn.STDEV.P(Table2[6M Return vs Nifty])</f>
        <v>0.47399730248791017</v>
      </c>
      <c r="M387">
        <v>-0.77677029459657199</v>
      </c>
      <c r="N387">
        <f>(Table2[[#This Row],[1W Return vs Nifty]]-AVERAGE(Table2[1W Return vs Nifty]))/_xlfn.STDEV.P(Table2[1W Return vs Nifty])</f>
        <v>-0.13747644957573266</v>
      </c>
      <c r="O387">
        <v>230.57</v>
      </c>
      <c r="P387">
        <v>213.99084237756</v>
      </c>
      <c r="Q387">
        <v>186.69450364531701</v>
      </c>
      <c r="R387">
        <v>66.187761555509994</v>
      </c>
      <c r="S387" s="1">
        <f>(Table2[[#This Row],[Close Price]]-Table2[[#This Row],[20D EMA]])/Table2[[#This Row],[20D EMA]]</f>
        <v>4.8965606974020998E-2</v>
      </c>
      <c r="T387" s="1">
        <f>(Table2[[#This Row],[Close Price]]-Table2[[#This Row],[50D EMA]])/Table2[[#This Row],[50D EMA]]</f>
        <v>0.13023528162606315</v>
      </c>
      <c r="U387" s="1">
        <f>(Table2[[#This Row],[Close Price]]-Table2[[#This Row],[200D EMA]])/Table2[[#This Row],[200D EMA]]</f>
        <v>0.2954853800060801</v>
      </c>
      <c r="V387">
        <v>0.628833228387082</v>
      </c>
      <c r="W387">
        <v>240.9</v>
      </c>
      <c r="X387">
        <v>245.67</v>
      </c>
      <c r="Y387">
        <v>231.23</v>
      </c>
      <c r="Z387">
        <v>245.67</v>
      </c>
      <c r="AA387">
        <v>192</v>
      </c>
      <c r="AB387">
        <v>245.67</v>
      </c>
      <c r="AC387" s="1">
        <f>(Table2[[#This Row],[Close Price]]/Table2[[#This Row],[Day Low]])-1</f>
        <v>3.9850560398506651E-3</v>
      </c>
      <c r="AD387" s="1">
        <f>(Table2[[#This Row],[Day High]]/Table2[[#This Row],[Close Price]])-1</f>
        <v>1.5752914909451743E-2</v>
      </c>
      <c r="AE387" s="1">
        <f>(Table2[[#This Row],[Close Price]]/Table2[[#This Row],[Current Week Low]])-1</f>
        <v>4.5971543484842003E-2</v>
      </c>
      <c r="AF387" s="1">
        <f>(Table2[[#This Row],[Current Week High]]/Table2[[#This Row],[Close Price]])-1</f>
        <v>1.5752914909451743E-2</v>
      </c>
      <c r="AG387" s="1">
        <f>(Table2[[#This Row],[Close Price]]/Table2[[#This Row],[Current Month Low]])-1</f>
        <v>0.25968750000000007</v>
      </c>
      <c r="AH387" s="1">
        <f>(Table2[[#This Row],[Current Month High]]/Table2[[#This Row],[Close Price]])-1</f>
        <v>1.5752914909451743E-2</v>
      </c>
      <c r="AI387">
        <v>1.5752914909451701</v>
      </c>
      <c r="AJ387">
        <v>53.513170422088201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0.18</v>
      </c>
      <c r="AM387" t="s">
        <v>2950</v>
      </c>
      <c r="AN387">
        <v>7.16</v>
      </c>
      <c r="AO387" t="s">
        <v>2950</v>
      </c>
      <c r="AP387">
        <v>4.4074506826361E-2</v>
      </c>
      <c r="AQ387">
        <f>(Table2[[#This Row],[Sharpe Ratio]]-AVERAGE(Table2[Sharpe Ratio]))/_xlfn.STDEV.P(Table2[Sharpe Ratio])</f>
        <v>-0.16418067356220259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0.33977576034933443</v>
      </c>
    </row>
    <row r="388" spans="1:44" x14ac:dyDescent="0.3">
      <c r="A388" t="s">
        <v>2088</v>
      </c>
      <c r="B388" t="s">
        <v>2089</v>
      </c>
      <c r="C388" t="s">
        <v>2922</v>
      </c>
      <c r="D388" t="s">
        <v>268</v>
      </c>
      <c r="E388">
        <v>2462.9873250000001</v>
      </c>
      <c r="F388">
        <v>887.4</v>
      </c>
      <c r="G388">
        <v>18.879615394170798</v>
      </c>
      <c r="H388">
        <f>(Table2[[#This Row],[1Y Return vs Nifty]]-AVERAGE(Table2[1Y Return vs Nifty]))/_xlfn.STDEV.P(Table2[1Y Return vs Nifty])</f>
        <v>-0.3125855337413645</v>
      </c>
      <c r="I388">
        <v>8.5756488369886696</v>
      </c>
      <c r="J388">
        <f>(Table2[[#This Row],[1M Return vs Nifty]]-AVERAGE(Table2[1M Return vs Nifty]))/_xlfn.STDEV.P(Table2[1M Return vs Nifty])</f>
        <v>0.50595578028618748</v>
      </c>
      <c r="K388">
        <v>6.2399933359498299</v>
      </c>
      <c r="L388">
        <f>(Table2[[#This Row],[6M Return vs Nifty]]-AVERAGE(Table2[6M Return vs Nifty]))/_xlfn.STDEV.P(Table2[6M Return vs Nifty])</f>
        <v>-0.19185327635578578</v>
      </c>
      <c r="M388">
        <v>-2.3348315854822901</v>
      </c>
      <c r="N388">
        <f>(Table2[[#This Row],[1W Return vs Nifty]]-AVERAGE(Table2[1W Return vs Nifty]))/_xlfn.STDEV.P(Table2[1W Return vs Nifty])</f>
        <v>-0.44620097349930227</v>
      </c>
      <c r="O388">
        <v>862.93</v>
      </c>
      <c r="P388">
        <v>836.17736382194903</v>
      </c>
      <c r="Q388">
        <v>794.19966647732201</v>
      </c>
      <c r="R388">
        <v>50.661065248130399</v>
      </c>
      <c r="S388" s="1">
        <f>(Table2[[#This Row],[Close Price]]-Table2[[#This Row],[20D EMA]])/Table2[[#This Row],[20D EMA]]</f>
        <v>2.8356877151101512E-2</v>
      </c>
      <c r="T388" s="1">
        <f>(Table2[[#This Row],[Close Price]]-Table2[[#This Row],[50D EMA]])/Table2[[#This Row],[50D EMA]]</f>
        <v>6.125809953037429E-2</v>
      </c>
      <c r="U388" s="1">
        <f>(Table2[[#This Row],[Close Price]]-Table2[[#This Row],[200D EMA]])/Table2[[#This Row],[200D EMA]]</f>
        <v>0.11735126248046499</v>
      </c>
      <c r="V388">
        <v>1.92388312077579</v>
      </c>
      <c r="W388">
        <v>885</v>
      </c>
      <c r="X388">
        <v>910</v>
      </c>
      <c r="Y388">
        <v>878</v>
      </c>
      <c r="Z388">
        <v>911.35</v>
      </c>
      <c r="AA388">
        <v>678.55</v>
      </c>
      <c r="AB388">
        <v>928.25</v>
      </c>
      <c r="AC388" s="1">
        <f>(Table2[[#This Row],[Close Price]]/Table2[[#This Row],[Day Low]])-1</f>
        <v>2.7118644067796183E-3</v>
      </c>
      <c r="AD388" s="1">
        <f>(Table2[[#This Row],[Day High]]/Table2[[#This Row],[Close Price]])-1</f>
        <v>2.5467658327698928E-2</v>
      </c>
      <c r="AE388" s="1">
        <f>(Table2[[#This Row],[Close Price]]/Table2[[#This Row],[Current Week Low]])-1</f>
        <v>1.070615034168565E-2</v>
      </c>
      <c r="AF388" s="1">
        <f>(Table2[[#This Row],[Current Week High]]/Table2[[#This Row],[Close Price]])-1</f>
        <v>2.6988956502141059E-2</v>
      </c>
      <c r="AG388" s="1">
        <f>(Table2[[#This Row],[Close Price]]/Table2[[#This Row],[Current Month Low]])-1</f>
        <v>0.3077886670105372</v>
      </c>
      <c r="AH388" s="1">
        <f>(Table2[[#This Row],[Current Month High]]/Table2[[#This Row],[Close Price]])-1</f>
        <v>4.6033355871084147E-2</v>
      </c>
      <c r="AI388">
        <v>9.9842235744872703</v>
      </c>
      <c r="AJ388">
        <v>50.266700533401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-0.03</v>
      </c>
      <c r="AM388" t="s">
        <v>2949</v>
      </c>
      <c r="AN388">
        <v>6.05</v>
      </c>
      <c r="AO388" t="s">
        <v>2950</v>
      </c>
      <c r="AP388">
        <v>4.3657533193254001E-2</v>
      </c>
      <c r="AQ388">
        <f>(Table2[[#This Row],[Sharpe Ratio]]-AVERAGE(Table2[Sharpe Ratio]))/_xlfn.STDEV.P(Table2[Sharpe Ratio])</f>
        <v>-0.1687830416150084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-0.61346704492527349</v>
      </c>
    </row>
    <row r="389" spans="1:44" x14ac:dyDescent="0.3">
      <c r="A389" t="s">
        <v>697</v>
      </c>
      <c r="B389" t="s">
        <v>698</v>
      </c>
      <c r="C389" t="s">
        <v>2908</v>
      </c>
      <c r="D389" t="s">
        <v>371</v>
      </c>
      <c r="E389">
        <v>21004.786899319999</v>
      </c>
      <c r="F389">
        <v>1298.2</v>
      </c>
      <c r="G389">
        <v>20.043488012951698</v>
      </c>
      <c r="H389">
        <f>(Table2[[#This Row],[1Y Return vs Nifty]]-AVERAGE(Table2[1Y Return vs Nifty]))/_xlfn.STDEV.P(Table2[1Y Return vs Nifty])</f>
        <v>-0.29872120005619729</v>
      </c>
      <c r="I389">
        <v>12.2162698189242</v>
      </c>
      <c r="J389">
        <f>(Table2[[#This Row],[1M Return vs Nifty]]-AVERAGE(Table2[1M Return vs Nifty]))/_xlfn.STDEV.P(Table2[1M Return vs Nifty])</f>
        <v>0.8615933429223066</v>
      </c>
      <c r="K389">
        <v>17.5011419769681</v>
      </c>
      <c r="L389">
        <f>(Table2[[#This Row],[6M Return vs Nifty]]-AVERAGE(Table2[6M Return vs Nifty]))/_xlfn.STDEV.P(Table2[6M Return vs Nifty])</f>
        <v>0.15321042407475693</v>
      </c>
      <c r="M389">
        <v>-1.6397276684573701</v>
      </c>
      <c r="N389">
        <f>(Table2[[#This Row],[1W Return vs Nifty]]-AVERAGE(Table2[1W Return vs Nifty]))/_xlfn.STDEV.P(Table2[1W Return vs Nifty])</f>
        <v>-0.30846850615911525</v>
      </c>
      <c r="O389">
        <v>1227.48</v>
      </c>
      <c r="P389">
        <v>1167.1708702399401</v>
      </c>
      <c r="Q389">
        <v>1066.81576484935</v>
      </c>
      <c r="R389">
        <v>56.9159932152048</v>
      </c>
      <c r="S389" s="1">
        <f>(Table2[[#This Row],[Close Price]]-Table2[[#This Row],[20D EMA]])/Table2[[#This Row],[20D EMA]]</f>
        <v>5.761397334376122E-2</v>
      </c>
      <c r="T389" s="1">
        <f>(Table2[[#This Row],[Close Price]]-Table2[[#This Row],[50D EMA]])/Table2[[#This Row],[50D EMA]]</f>
        <v>0.11226216580707139</v>
      </c>
      <c r="U389" s="1">
        <f>(Table2[[#This Row],[Close Price]]-Table2[[#This Row],[200D EMA]])/Table2[[#This Row],[200D EMA]]</f>
        <v>0.21689240333200821</v>
      </c>
      <c r="V389">
        <v>1.60567602590811</v>
      </c>
      <c r="W389">
        <v>1290.4000000000001</v>
      </c>
      <c r="X389">
        <v>1330</v>
      </c>
      <c r="Y389">
        <v>1273.0999999999999</v>
      </c>
      <c r="Z389">
        <v>1330</v>
      </c>
      <c r="AA389">
        <v>1058</v>
      </c>
      <c r="AB389">
        <v>1330</v>
      </c>
      <c r="AC389" s="1">
        <f>(Table2[[#This Row],[Close Price]]/Table2[[#This Row],[Day Low]])-1</f>
        <v>6.0446373217606375E-3</v>
      </c>
      <c r="AD389" s="1">
        <f>(Table2[[#This Row],[Day High]]/Table2[[#This Row],[Close Price]])-1</f>
        <v>2.4495455245724829E-2</v>
      </c>
      <c r="AE389" s="1">
        <f>(Table2[[#This Row],[Close Price]]/Table2[[#This Row],[Current Week Low]])-1</f>
        <v>1.9715654701123242E-2</v>
      </c>
      <c r="AF389" s="1">
        <f>(Table2[[#This Row],[Current Week High]]/Table2[[#This Row],[Close Price]])-1</f>
        <v>2.4495455245724829E-2</v>
      </c>
      <c r="AG389" s="1">
        <f>(Table2[[#This Row],[Close Price]]/Table2[[#This Row],[Current Month Low]])-1</f>
        <v>0.22703213610586026</v>
      </c>
      <c r="AH389" s="1">
        <f>(Table2[[#This Row],[Current Month High]]/Table2[[#This Row],[Close Price]])-1</f>
        <v>2.4495455245724829E-2</v>
      </c>
      <c r="AI389">
        <v>2.4495455245724802</v>
      </c>
      <c r="AJ389">
        <v>50.159042276328698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</v>
      </c>
      <c r="AM389" t="s">
        <v>2951</v>
      </c>
      <c r="AN389">
        <v>12.04</v>
      </c>
      <c r="AO389" t="s">
        <v>2950</v>
      </c>
      <c r="AP389">
        <v>4.3290854889187998E-2</v>
      </c>
      <c r="AQ389">
        <f>(Table2[[#This Row],[Sharpe Ratio]]-AVERAGE(Table2[Sharpe Ratio]))/_xlfn.STDEV.P(Table2[Sharpe Ratio])</f>
        <v>-0.17283027237086138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0.23478378841088965</v>
      </c>
    </row>
    <row r="390" spans="1:44" x14ac:dyDescent="0.3">
      <c r="A390" t="s">
        <v>605</v>
      </c>
      <c r="B390" t="s">
        <v>606</v>
      </c>
      <c r="C390" t="s">
        <v>2915</v>
      </c>
      <c r="D390" t="s">
        <v>65</v>
      </c>
      <c r="E390">
        <v>29234.692961600002</v>
      </c>
      <c r="F390">
        <v>1213.3499999999999</v>
      </c>
      <c r="G390">
        <v>60.913354361530097</v>
      </c>
      <c r="H390">
        <f>(Table2[[#This Row],[1Y Return vs Nifty]]-AVERAGE(Table2[1Y Return vs Nifty]))/_xlfn.STDEV.P(Table2[1Y Return vs Nifty])</f>
        <v>0.18813058731414073</v>
      </c>
      <c r="I390">
        <v>13.185820093042899</v>
      </c>
      <c r="J390">
        <f>(Table2[[#This Row],[1M Return vs Nifty]]-AVERAGE(Table2[1M Return vs Nifty]))/_xlfn.STDEV.P(Table2[1M Return vs Nifty])</f>
        <v>0.95630479408727753</v>
      </c>
      <c r="K390">
        <v>32.660451447035904</v>
      </c>
      <c r="L390">
        <f>(Table2[[#This Row],[6M Return vs Nifty]]-AVERAGE(Table2[6M Return vs Nifty]))/_xlfn.STDEV.P(Table2[6M Return vs Nifty])</f>
        <v>0.61772142454765089</v>
      </c>
      <c r="M390">
        <v>-2.0800289664890399</v>
      </c>
      <c r="N390">
        <f>(Table2[[#This Row],[1W Return vs Nifty]]-AVERAGE(Table2[1W Return vs Nifty]))/_xlfn.STDEV.P(Table2[1W Return vs Nifty])</f>
        <v>-0.39571270471081871</v>
      </c>
      <c r="O390">
        <v>1188.97</v>
      </c>
      <c r="P390">
        <v>1116.8068364962601</v>
      </c>
      <c r="Q390">
        <v>931.39549443938995</v>
      </c>
      <c r="R390">
        <v>55.399186873859598</v>
      </c>
      <c r="S390" s="1">
        <f>(Table2[[#This Row],[Close Price]]-Table2[[#This Row],[20D EMA]])/Table2[[#This Row],[20D EMA]]</f>
        <v>2.0505143107058952E-2</v>
      </c>
      <c r="T390" s="1">
        <f>(Table2[[#This Row],[Close Price]]-Table2[[#This Row],[50D EMA]])/Table2[[#This Row],[50D EMA]]</f>
        <v>8.644571321449207E-2</v>
      </c>
      <c r="U390" s="1">
        <f>(Table2[[#This Row],[Close Price]]-Table2[[#This Row],[200D EMA]])/Table2[[#This Row],[200D EMA]]</f>
        <v>0.30272264279130889</v>
      </c>
      <c r="V390">
        <v>0.76555216614388499</v>
      </c>
      <c r="W390">
        <v>1208.25</v>
      </c>
      <c r="X390">
        <v>1231.8499999999999</v>
      </c>
      <c r="Y390">
        <v>1208.25</v>
      </c>
      <c r="Z390">
        <v>1231.95</v>
      </c>
      <c r="AA390">
        <v>1037.1500000000001</v>
      </c>
      <c r="AB390">
        <v>1264</v>
      </c>
      <c r="AC390" s="1">
        <f>(Table2[[#This Row],[Close Price]]/Table2[[#This Row],[Day Low]])-1</f>
        <v>4.220980757293491E-3</v>
      </c>
      <c r="AD390" s="1">
        <f>(Table2[[#This Row],[Day High]]/Table2[[#This Row],[Close Price]])-1</f>
        <v>1.524704330984461E-2</v>
      </c>
      <c r="AE390" s="1">
        <f>(Table2[[#This Row],[Close Price]]/Table2[[#This Row],[Current Week Low]])-1</f>
        <v>4.220980757293491E-3</v>
      </c>
      <c r="AF390" s="1">
        <f>(Table2[[#This Row],[Current Week High]]/Table2[[#This Row],[Close Price]])-1</f>
        <v>1.5329459760168307E-2</v>
      </c>
      <c r="AG390" s="1">
        <f>(Table2[[#This Row],[Close Price]]/Table2[[#This Row],[Current Month Low]])-1</f>
        <v>0.1698886371305981</v>
      </c>
      <c r="AH390" s="1">
        <f>(Table2[[#This Row],[Current Month High]]/Table2[[#This Row],[Close Price]])-1</f>
        <v>4.1743932088845082E-2</v>
      </c>
      <c r="AI390">
        <v>4.1743932088845002</v>
      </c>
      <c r="AJ390">
        <v>93.208598726114602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0.2</v>
      </c>
      <c r="AM390" t="s">
        <v>2950</v>
      </c>
      <c r="AN390">
        <v>0.28999999999999998</v>
      </c>
      <c r="AO390" t="s">
        <v>2950</v>
      </c>
      <c r="AP390">
        <v>4.2627748647393E-2</v>
      </c>
      <c r="AQ390">
        <f>(Table2[[#This Row],[Sharpe Ratio]]-AVERAGE(Table2[Sharpe Ratio]))/_xlfn.STDEV.P(Table2[Sharpe Ratio])</f>
        <v>-0.18014934182883427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1.1862947594094162</v>
      </c>
    </row>
    <row r="391" spans="1:44" x14ac:dyDescent="0.3">
      <c r="A391" t="s">
        <v>1939</v>
      </c>
      <c r="B391" t="s">
        <v>1940</v>
      </c>
      <c r="C391" t="s">
        <v>2916</v>
      </c>
      <c r="D391" t="s">
        <v>475</v>
      </c>
      <c r="E391">
        <v>2906.7259979599999</v>
      </c>
      <c r="F391">
        <v>4128.3999999999996</v>
      </c>
      <c r="G391">
        <v>20.612356624741299</v>
      </c>
      <c r="H391">
        <f>(Table2[[#This Row],[1Y Return vs Nifty]]-AVERAGE(Table2[1Y Return vs Nifty]))/_xlfn.STDEV.P(Table2[1Y Return vs Nifty])</f>
        <v>-0.29194469880545892</v>
      </c>
      <c r="I391">
        <v>19.330792973007899</v>
      </c>
      <c r="J391">
        <f>(Table2[[#This Row],[1M Return vs Nifty]]-AVERAGE(Table2[1M Return vs Nifty]))/_xlfn.STDEV.P(Table2[1M Return vs Nifty])</f>
        <v>1.556582380888953</v>
      </c>
      <c r="K391">
        <v>-2.5278147298067202</v>
      </c>
      <c r="L391">
        <f>(Table2[[#This Row],[6M Return vs Nifty]]-AVERAGE(Table2[6M Return vs Nifty]))/_xlfn.STDEV.P(Table2[6M Return vs Nifty])</f>
        <v>-0.46051612703645511</v>
      </c>
      <c r="M391">
        <v>5.9071092130239196</v>
      </c>
      <c r="N391">
        <f>(Table2[[#This Row],[1W Return vs Nifty]]-AVERAGE(Table2[1W Return vs Nifty]))/_xlfn.STDEV.P(Table2[1W Return vs Nifty])</f>
        <v>1.1869114490412755</v>
      </c>
      <c r="O391">
        <v>3856.76</v>
      </c>
      <c r="P391">
        <v>3581.0192580751</v>
      </c>
      <c r="Q391">
        <v>3379.3423804740401</v>
      </c>
      <c r="R391">
        <v>48.522466509490897</v>
      </c>
      <c r="S391" s="1">
        <f>(Table2[[#This Row],[Close Price]]-Table2[[#This Row],[20D EMA]])/Table2[[#This Row],[20D EMA]]</f>
        <v>7.0432176230825719E-2</v>
      </c>
      <c r="T391" s="1">
        <f>(Table2[[#This Row],[Close Price]]-Table2[[#This Row],[50D EMA]])/Table2[[#This Row],[50D EMA]]</f>
        <v>0.15285612907290883</v>
      </c>
      <c r="U391" s="1">
        <f>(Table2[[#This Row],[Close Price]]-Table2[[#This Row],[200D EMA]])/Table2[[#This Row],[200D EMA]]</f>
        <v>0.22165780651704339</v>
      </c>
      <c r="V391">
        <v>1.8796982832373199</v>
      </c>
      <c r="W391">
        <v>4100</v>
      </c>
      <c r="X391">
        <v>4191</v>
      </c>
      <c r="Y391">
        <v>4080.1</v>
      </c>
      <c r="Z391">
        <v>4215.3</v>
      </c>
      <c r="AA391">
        <v>3190.05</v>
      </c>
      <c r="AB391">
        <v>4224</v>
      </c>
      <c r="AC391" s="1">
        <f>(Table2[[#This Row],[Close Price]]/Table2[[#This Row],[Day Low]])-1</f>
        <v>6.9268292682926891E-3</v>
      </c>
      <c r="AD391" s="1">
        <f>(Table2[[#This Row],[Day High]]/Table2[[#This Row],[Close Price]])-1</f>
        <v>1.5163259374091798E-2</v>
      </c>
      <c r="AE391" s="1">
        <f>(Table2[[#This Row],[Close Price]]/Table2[[#This Row],[Current Week Low]])-1</f>
        <v>1.1837945148403195E-2</v>
      </c>
      <c r="AF391" s="1">
        <f>(Table2[[#This Row],[Current Week High]]/Table2[[#This Row],[Close Price]])-1</f>
        <v>2.1049316926654571E-2</v>
      </c>
      <c r="AG391" s="1">
        <f>(Table2[[#This Row],[Close Price]]/Table2[[#This Row],[Current Month Low]])-1</f>
        <v>0.29414899452986609</v>
      </c>
      <c r="AH391" s="1">
        <f>(Table2[[#This Row],[Current Month High]]/Table2[[#This Row],[Close Price]])-1</f>
        <v>2.3156670865226436E-2</v>
      </c>
      <c r="AI391">
        <v>2.3156670865226401</v>
      </c>
      <c r="AJ391">
        <v>51.212365394476599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7.0000000000000007E-2</v>
      </c>
      <c r="AM391" t="s">
        <v>2950</v>
      </c>
      <c r="AN391">
        <v>13.1</v>
      </c>
      <c r="AO391" t="s">
        <v>2950</v>
      </c>
      <c r="AP391">
        <v>4.2575399354247999E-2</v>
      </c>
      <c r="AQ391">
        <f>(Table2[[#This Row],[Sharpe Ratio]]-AVERAGE(Table2[Sharpe Ratio]))/_xlfn.STDEV.P(Table2[Sharpe Ratio])</f>
        <v>-0.18072714986087282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1.8103058542274417</v>
      </c>
    </row>
    <row r="392" spans="1:44" x14ac:dyDescent="0.3">
      <c r="A392" t="s">
        <v>791</v>
      </c>
      <c r="B392" t="s">
        <v>792</v>
      </c>
      <c r="C392" t="s">
        <v>2916</v>
      </c>
      <c r="D392" t="s">
        <v>129</v>
      </c>
      <c r="E392">
        <v>17823.662337534999</v>
      </c>
      <c r="F392">
        <v>661.45</v>
      </c>
      <c r="G392">
        <v>62.196823497122899</v>
      </c>
      <c r="H392">
        <f>(Table2[[#This Row],[1Y Return vs Nifty]]-AVERAGE(Table2[1Y Return vs Nifty]))/_xlfn.STDEV.P(Table2[1Y Return vs Nifty])</f>
        <v>0.20341958379307717</v>
      </c>
      <c r="I392">
        <v>-1.8070785338172399</v>
      </c>
      <c r="J392">
        <f>(Table2[[#This Row],[1M Return vs Nifty]]-AVERAGE(Table2[1M Return vs Nifty]))/_xlfn.STDEV.P(Table2[1M Return vs Nifty])</f>
        <v>-0.50829093036855089</v>
      </c>
      <c r="K392">
        <v>-4.2693390676796303</v>
      </c>
      <c r="L392">
        <f>(Table2[[#This Row],[6M Return vs Nifty]]-AVERAGE(Table2[6M Return vs Nifty]))/_xlfn.STDEV.P(Table2[6M Return vs Nifty])</f>
        <v>-0.51387985142842252</v>
      </c>
      <c r="M392">
        <v>-0.72419125119185201</v>
      </c>
      <c r="N392">
        <f>(Table2[[#This Row],[1W Return vs Nifty]]-AVERAGE(Table2[1W Return vs Nifty]))/_xlfn.STDEV.P(Table2[1W Return vs Nifty])</f>
        <v>-0.12705809168542712</v>
      </c>
      <c r="O392">
        <v>642.62</v>
      </c>
      <c r="P392">
        <v>628.85555998965197</v>
      </c>
      <c r="Q392">
        <v>567.74053071203605</v>
      </c>
      <c r="R392">
        <v>60.991380160072701</v>
      </c>
      <c r="S392" s="1">
        <f>(Table2[[#This Row],[Close Price]]-Table2[[#This Row],[20D EMA]])/Table2[[#This Row],[20D EMA]]</f>
        <v>2.9301920263919642E-2</v>
      </c>
      <c r="T392" s="1">
        <f>(Table2[[#This Row],[Close Price]]-Table2[[#This Row],[50D EMA]])/Table2[[#This Row],[50D EMA]]</f>
        <v>5.1831361737319191E-2</v>
      </c>
      <c r="U392" s="1">
        <f>(Table2[[#This Row],[Close Price]]-Table2[[#This Row],[200D EMA]])/Table2[[#This Row],[200D EMA]]</f>
        <v>0.16505685998925876</v>
      </c>
      <c r="V392">
        <v>1.0152374693605499</v>
      </c>
      <c r="W392">
        <v>654.25</v>
      </c>
      <c r="X392">
        <v>665</v>
      </c>
      <c r="Y392">
        <v>643.04999999999995</v>
      </c>
      <c r="Z392">
        <v>665</v>
      </c>
      <c r="AA392">
        <v>524.20000000000005</v>
      </c>
      <c r="AB392">
        <v>689</v>
      </c>
      <c r="AC392" s="1">
        <f>(Table2[[#This Row],[Close Price]]/Table2[[#This Row],[Day Low]])-1</f>
        <v>1.1004967520061193E-2</v>
      </c>
      <c r="AD392" s="1">
        <f>(Table2[[#This Row],[Day High]]/Table2[[#This Row],[Close Price]])-1</f>
        <v>5.3669967495653115E-3</v>
      </c>
      <c r="AE392" s="1">
        <f>(Table2[[#This Row],[Close Price]]/Table2[[#This Row],[Current Week Low]])-1</f>
        <v>2.8613638130783103E-2</v>
      </c>
      <c r="AF392" s="1">
        <f>(Table2[[#This Row],[Current Week High]]/Table2[[#This Row],[Close Price]])-1</f>
        <v>5.3669967495653115E-3</v>
      </c>
      <c r="AG392" s="1">
        <f>(Table2[[#This Row],[Close Price]]/Table2[[#This Row],[Current Month Low]])-1</f>
        <v>0.26182754673788633</v>
      </c>
      <c r="AH392" s="1">
        <f>(Table2[[#This Row],[Current Month High]]/Table2[[#This Row],[Close Price]])-1</f>
        <v>4.1650918436767714E-2</v>
      </c>
      <c r="AI392">
        <v>11.542822586741201</v>
      </c>
      <c r="AJ392">
        <v>95.435071650169903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-0.05</v>
      </c>
      <c r="AM392" t="s">
        <v>2949</v>
      </c>
      <c r="AN392">
        <v>9.31</v>
      </c>
      <c r="AO392" t="s">
        <v>2950</v>
      </c>
      <c r="AP392">
        <v>4.2520534654374997E-2</v>
      </c>
      <c r="AQ392">
        <f>(Table2[[#This Row],[Sharpe Ratio]]-AVERAGE(Table2[Sharpe Ratio]))/_xlfn.STDEV.P(Table2[Sharpe Ratio])</f>
        <v>-0.18133272182483795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-1.1271420115141613</v>
      </c>
    </row>
    <row r="393" spans="1:44" x14ac:dyDescent="0.3">
      <c r="A393" t="s">
        <v>814</v>
      </c>
      <c r="B393" t="s">
        <v>815</v>
      </c>
      <c r="C393" t="s">
        <v>2915</v>
      </c>
      <c r="D393" t="s">
        <v>816</v>
      </c>
      <c r="E393">
        <v>17233.107493604999</v>
      </c>
      <c r="F393">
        <v>1993.5</v>
      </c>
      <c r="G393">
        <v>48.4287197143844</v>
      </c>
      <c r="H393">
        <f>(Table2[[#This Row],[1Y Return vs Nifty]]-AVERAGE(Table2[1Y Return vs Nifty]))/_xlfn.STDEV.P(Table2[1Y Return vs Nifty])</f>
        <v>3.9410583172508576E-2</v>
      </c>
      <c r="I393">
        <v>9.4210442904691298</v>
      </c>
      <c r="J393">
        <f>(Table2[[#This Row],[1M Return vs Nifty]]-AVERAGE(Table2[1M Return vs Nifty]))/_xlfn.STDEV.P(Table2[1M Return vs Nifty])</f>
        <v>0.5885390483690971</v>
      </c>
      <c r="K393">
        <v>27.0828695164066</v>
      </c>
      <c r="L393">
        <f>(Table2[[#This Row],[6M Return vs Nifty]]-AVERAGE(Table2[6M Return vs Nifty]))/_xlfn.STDEV.P(Table2[6M Return vs Nifty])</f>
        <v>0.44681336518440562</v>
      </c>
      <c r="M393">
        <v>1.65983223072997</v>
      </c>
      <c r="N393">
        <f>(Table2[[#This Row],[1W Return vs Nifty]]-AVERAGE(Table2[1W Return vs Nifty]))/_xlfn.STDEV.P(Table2[1W Return vs Nifty])</f>
        <v>0.34532801968540633</v>
      </c>
      <c r="O393">
        <v>1896.75</v>
      </c>
      <c r="P393">
        <v>1776.6924651434499</v>
      </c>
      <c r="Q393">
        <v>1545.2170511936599</v>
      </c>
      <c r="R393">
        <v>74.958174044298701</v>
      </c>
      <c r="S393" s="1">
        <f>(Table2[[#This Row],[Close Price]]-Table2[[#This Row],[20D EMA]])/Table2[[#This Row],[20D EMA]]</f>
        <v>5.1008303677342826E-2</v>
      </c>
      <c r="T393" s="1">
        <f>(Table2[[#This Row],[Close Price]]-Table2[[#This Row],[50D EMA]])/Table2[[#This Row],[50D EMA]]</f>
        <v>0.12202873547901555</v>
      </c>
      <c r="U393" s="1">
        <f>(Table2[[#This Row],[Close Price]]-Table2[[#This Row],[200D EMA]])/Table2[[#This Row],[200D EMA]]</f>
        <v>0.29011001946946374</v>
      </c>
      <c r="V393">
        <v>2.86341975705102</v>
      </c>
      <c r="W393">
        <v>1986.35</v>
      </c>
      <c r="X393">
        <v>2078.4499999999998</v>
      </c>
      <c r="Y393">
        <v>1986.35</v>
      </c>
      <c r="Z393">
        <v>2097.8000000000002</v>
      </c>
      <c r="AA393">
        <v>1585.6</v>
      </c>
      <c r="AB393">
        <v>2097.8000000000002</v>
      </c>
      <c r="AC393" s="1">
        <f>(Table2[[#This Row],[Close Price]]/Table2[[#This Row],[Day Low]])-1</f>
        <v>3.5995670450827966E-3</v>
      </c>
      <c r="AD393" s="1">
        <f>(Table2[[#This Row],[Day High]]/Table2[[#This Row],[Close Price]])-1</f>
        <v>4.2613493855028661E-2</v>
      </c>
      <c r="AE393" s="1">
        <f>(Table2[[#This Row],[Close Price]]/Table2[[#This Row],[Current Week Low]])-1</f>
        <v>3.5995670450827966E-3</v>
      </c>
      <c r="AF393" s="1">
        <f>(Table2[[#This Row],[Current Week High]]/Table2[[#This Row],[Close Price]])-1</f>
        <v>5.2320040130424017E-2</v>
      </c>
      <c r="AG393" s="1">
        <f>(Table2[[#This Row],[Close Price]]/Table2[[#This Row],[Current Month Low]])-1</f>
        <v>0.25725277497477306</v>
      </c>
      <c r="AH393" s="1">
        <f>(Table2[[#This Row],[Current Month High]]/Table2[[#This Row],[Close Price]])-1</f>
        <v>5.2320040130424017E-2</v>
      </c>
      <c r="AI393">
        <v>5.2320040130423999</v>
      </c>
      <c r="AJ393">
        <v>85.441860465116207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0.24</v>
      </c>
      <c r="AM393" t="s">
        <v>2950</v>
      </c>
      <c r="AN393">
        <v>9.35</v>
      </c>
      <c r="AO393" t="s">
        <v>2950</v>
      </c>
      <c r="AP393">
        <v>4.2450727582401003E-2</v>
      </c>
      <c r="AQ393">
        <f>(Table2[[#This Row],[Sharpe Ratio]]-AVERAGE(Table2[Sharpe Ratio]))/_xlfn.STDEV.P(Table2[Sharpe Ratio])</f>
        <v>-0.18210322099409978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1.2379877954173177</v>
      </c>
    </row>
    <row r="394" spans="1:44" x14ac:dyDescent="0.3">
      <c r="A394" t="s">
        <v>1776</v>
      </c>
      <c r="B394" t="s">
        <v>1777</v>
      </c>
      <c r="C394" t="s">
        <v>2913</v>
      </c>
      <c r="D394" t="s">
        <v>129</v>
      </c>
      <c r="E394">
        <v>3611.1422197500001</v>
      </c>
      <c r="F394">
        <v>1221.8499999999999</v>
      </c>
      <c r="G394">
        <v>-1.04445417689471</v>
      </c>
      <c r="H394">
        <f>(Table2[[#This Row],[1Y Return vs Nifty]]-AVERAGE(Table2[1Y Return vs Nifty]))/_xlfn.STDEV.P(Table2[1Y Return vs Nifty])</f>
        <v>-0.54992589594447239</v>
      </c>
      <c r="I394">
        <v>-4.2964693096596802</v>
      </c>
      <c r="J394">
        <f>(Table2[[#This Row],[1M Return vs Nifty]]-AVERAGE(Table2[1M Return vs Nifty]))/_xlfn.STDEV.P(Table2[1M Return vs Nifty])</f>
        <v>-0.75146946292174299</v>
      </c>
      <c r="K394">
        <v>-5.3861103406466704</v>
      </c>
      <c r="L394">
        <f>(Table2[[#This Row],[6M Return vs Nifty]]-AVERAGE(Table2[6M Return vs Nifty]))/_xlfn.STDEV.P(Table2[6M Return vs Nifty])</f>
        <v>-0.54809991549727666</v>
      </c>
      <c r="M394">
        <v>-1.85097142786304</v>
      </c>
      <c r="N394">
        <f>(Table2[[#This Row],[1W Return vs Nifty]]-AVERAGE(Table2[1W Return vs Nifty]))/_xlfn.STDEV.P(Table2[1W Return vs Nifty])</f>
        <v>-0.35032573567623315</v>
      </c>
      <c r="O394">
        <v>1217.71</v>
      </c>
      <c r="P394">
        <v>1195.85825215728</v>
      </c>
      <c r="Q394">
        <v>1123.64655501385</v>
      </c>
      <c r="R394">
        <v>43.643390431832898</v>
      </c>
      <c r="S394" s="1">
        <f>(Table2[[#This Row],[Close Price]]-Table2[[#This Row],[20D EMA]])/Table2[[#This Row],[20D EMA]]</f>
        <v>3.3998242602917548E-3</v>
      </c>
      <c r="T394" s="1">
        <f>(Table2[[#This Row],[Close Price]]-Table2[[#This Row],[50D EMA]])/Table2[[#This Row],[50D EMA]]</f>
        <v>2.1734806609254729E-2</v>
      </c>
      <c r="U394" s="1">
        <f>(Table2[[#This Row],[Close Price]]-Table2[[#This Row],[200D EMA]])/Table2[[#This Row],[200D EMA]]</f>
        <v>8.7397095241340733E-2</v>
      </c>
      <c r="V394">
        <v>0.73034406793895001</v>
      </c>
      <c r="W394">
        <v>1208.5999999999999</v>
      </c>
      <c r="X394">
        <v>1240.95</v>
      </c>
      <c r="Y394">
        <v>1208.5999999999999</v>
      </c>
      <c r="Z394">
        <v>1259.9000000000001</v>
      </c>
      <c r="AA394">
        <v>1048</v>
      </c>
      <c r="AB394">
        <v>1303.7</v>
      </c>
      <c r="AC394" s="1">
        <f>(Table2[[#This Row],[Close Price]]/Table2[[#This Row],[Day Low]])-1</f>
        <v>1.0963097799106425E-2</v>
      </c>
      <c r="AD394" s="1">
        <f>(Table2[[#This Row],[Day High]]/Table2[[#This Row],[Close Price]])-1</f>
        <v>1.563203339198771E-2</v>
      </c>
      <c r="AE394" s="1">
        <f>(Table2[[#This Row],[Close Price]]/Table2[[#This Row],[Current Week Low]])-1</f>
        <v>1.0963097799106425E-2</v>
      </c>
      <c r="AF394" s="1">
        <f>(Table2[[#This Row],[Current Week High]]/Table2[[#This Row],[Close Price]])-1</f>
        <v>3.1141302123828707E-2</v>
      </c>
      <c r="AG394" s="1">
        <f>(Table2[[#This Row],[Close Price]]/Table2[[#This Row],[Current Month Low]])-1</f>
        <v>0.16588740458015261</v>
      </c>
      <c r="AH394" s="1">
        <f>(Table2[[#This Row],[Current Month High]]/Table2[[#This Row],[Close Price]])-1</f>
        <v>6.6988582886606585E-2</v>
      </c>
      <c r="AI394">
        <v>11.2247820927282</v>
      </c>
      <c r="AJ394">
        <v>27.9424083769633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</v>
      </c>
      <c r="AM394" t="s">
        <v>2951</v>
      </c>
      <c r="AN394">
        <v>7.08</v>
      </c>
      <c r="AO394" t="s">
        <v>2950</v>
      </c>
      <c r="AP394">
        <v>4.1091527640758997E-2</v>
      </c>
      <c r="AQ394">
        <f>(Table2[[#This Row],[Sharpe Ratio]]-AVERAGE(Table2[Sharpe Ratio]))/_xlfn.STDEV.P(Table2[Sharpe Ratio])</f>
        <v>-0.19710546068531665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-2.3969264707250417</v>
      </c>
    </row>
    <row r="395" spans="1:44" x14ac:dyDescent="0.3">
      <c r="A395" t="s">
        <v>347</v>
      </c>
      <c r="B395" t="s">
        <v>348</v>
      </c>
      <c r="C395" t="s">
        <v>2917</v>
      </c>
      <c r="D395" t="s">
        <v>349</v>
      </c>
      <c r="E395">
        <v>67196.027169180001</v>
      </c>
      <c r="F395">
        <v>1051.4000000000001</v>
      </c>
      <c r="G395">
        <v>34.717296133606901</v>
      </c>
      <c r="H395">
        <f>(Table2[[#This Row],[1Y Return vs Nifty]]-AVERAGE(Table2[1Y Return vs Nifty]))/_xlfn.STDEV.P(Table2[1Y Return vs Nifty])</f>
        <v>-0.1239232290978494</v>
      </c>
      <c r="I395">
        <v>-7.9896998702212301</v>
      </c>
      <c r="J395">
        <f>(Table2[[#This Row],[1M Return vs Nifty]]-AVERAGE(Table2[1M Return vs Nifty]))/_xlfn.STDEV.P(Table2[1M Return vs Nifty])</f>
        <v>-1.1122462428525786</v>
      </c>
      <c r="K395">
        <v>13.7965308104984</v>
      </c>
      <c r="L395">
        <f>(Table2[[#This Row],[6M Return vs Nifty]]-AVERAGE(Table2[6M Return vs Nifty]))/_xlfn.STDEV.P(Table2[6M Return vs Nifty])</f>
        <v>3.9693865639315346E-2</v>
      </c>
      <c r="M395">
        <v>-8.4390056134321991</v>
      </c>
      <c r="N395">
        <f>(Table2[[#This Row],[1W Return vs Nifty]]-AVERAGE(Table2[1W Return vs Nifty]))/_xlfn.STDEV.P(Table2[1W Return vs Nifty])</f>
        <v>-1.6557222110458427</v>
      </c>
      <c r="O395">
        <v>1080.49</v>
      </c>
      <c r="P395">
        <v>1045.2379456143401</v>
      </c>
      <c r="Q395">
        <v>909.31025883450297</v>
      </c>
      <c r="R395">
        <v>69.928138130488307</v>
      </c>
      <c r="S395" s="1">
        <f>(Table2[[#This Row],[Close Price]]-Table2[[#This Row],[20D EMA]])/Table2[[#This Row],[20D EMA]]</f>
        <v>-2.6922970133920646E-2</v>
      </c>
      <c r="T395" s="1">
        <f>(Table2[[#This Row],[Close Price]]-Table2[[#This Row],[50D EMA]])/Table2[[#This Row],[50D EMA]]</f>
        <v>5.8953603928321111E-3</v>
      </c>
      <c r="U395" s="1">
        <f>(Table2[[#This Row],[Close Price]]-Table2[[#This Row],[200D EMA]])/Table2[[#This Row],[200D EMA]]</f>
        <v>0.15626101188786637</v>
      </c>
      <c r="V395">
        <v>1.0624712661386799</v>
      </c>
      <c r="W395">
        <v>1048.3</v>
      </c>
      <c r="X395">
        <v>1061.95</v>
      </c>
      <c r="Y395">
        <v>1039.4000000000001</v>
      </c>
      <c r="Z395">
        <v>1081.5</v>
      </c>
      <c r="AA395">
        <v>880.7</v>
      </c>
      <c r="AB395">
        <v>1180</v>
      </c>
      <c r="AC395" s="1">
        <f>(Table2[[#This Row],[Close Price]]/Table2[[#This Row],[Day Low]])-1</f>
        <v>2.9571687494038823E-3</v>
      </c>
      <c r="AD395" s="1">
        <f>(Table2[[#This Row],[Day High]]/Table2[[#This Row],[Close Price]])-1</f>
        <v>1.003424006087128E-2</v>
      </c>
      <c r="AE395" s="1">
        <f>(Table2[[#This Row],[Close Price]]/Table2[[#This Row],[Current Week Low]])-1</f>
        <v>1.1545122185876444E-2</v>
      </c>
      <c r="AF395" s="1">
        <f>(Table2[[#This Row],[Current Week High]]/Table2[[#This Row],[Close Price]])-1</f>
        <v>2.8628495339547255E-2</v>
      </c>
      <c r="AG395" s="1">
        <f>(Table2[[#This Row],[Close Price]]/Table2[[#This Row],[Current Month Low]])-1</f>
        <v>0.19382309526513009</v>
      </c>
      <c r="AH395" s="1">
        <f>(Table2[[#This Row],[Current Month High]]/Table2[[#This Row],[Close Price]])-1</f>
        <v>0.12231310633441117</v>
      </c>
      <c r="AI395">
        <v>12.231310633441099</v>
      </c>
      <c r="AJ395">
        <v>66.242390702822306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0.09</v>
      </c>
      <c r="AM395" t="s">
        <v>2950</v>
      </c>
      <c r="AN395">
        <v>-0.13</v>
      </c>
      <c r="AO395" t="s">
        <v>2949</v>
      </c>
      <c r="AP395">
        <v>3.9780723137081003E-2</v>
      </c>
      <c r="AQ395">
        <f>(Table2[[#This Row],[Sharpe Ratio]]-AVERAGE(Table2[Sharpe Ratio]))/_xlfn.STDEV.P(Table2[Sharpe Ratio])</f>
        <v>-0.21157353322565764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-3.0637713505826127</v>
      </c>
    </row>
    <row r="396" spans="1:44" x14ac:dyDescent="0.3">
      <c r="A396" t="s">
        <v>269</v>
      </c>
      <c r="B396" t="s">
        <v>270</v>
      </c>
      <c r="C396" t="s">
        <v>2908</v>
      </c>
      <c r="D396" t="s">
        <v>49</v>
      </c>
      <c r="E396">
        <v>90111.952862749997</v>
      </c>
      <c r="F396">
        <v>2989.85</v>
      </c>
      <c r="G396">
        <v>48.441300962755903</v>
      </c>
      <c r="H396">
        <f>(Table2[[#This Row],[1Y Return vs Nifty]]-AVERAGE(Table2[1Y Return vs Nifty]))/_xlfn.STDEV.P(Table2[1Y Return vs Nifty])</f>
        <v>3.9560454062830923E-2</v>
      </c>
      <c r="I396">
        <v>16.719914061350799</v>
      </c>
      <c r="J396">
        <f>(Table2[[#This Row],[1M Return vs Nifty]]-AVERAGE(Table2[1M Return vs Nifty]))/_xlfn.STDEV.P(Table2[1M Return vs Nifty])</f>
        <v>1.3015361629258502</v>
      </c>
      <c r="K396">
        <v>35.757333847071997</v>
      </c>
      <c r="L396">
        <f>(Table2[[#This Row],[6M Return vs Nifty]]-AVERAGE(Table2[6M Return vs Nifty]))/_xlfn.STDEV.P(Table2[6M Return vs Nifty])</f>
        <v>0.7126159805845248</v>
      </c>
      <c r="M396">
        <v>4.31212780703446</v>
      </c>
      <c r="N396">
        <f>(Table2[[#This Row],[1W Return vs Nifty]]-AVERAGE(Table2[1W Return vs Nifty]))/_xlfn.STDEV.P(Table2[1W Return vs Nifty])</f>
        <v>0.87087133039413356</v>
      </c>
      <c r="O396">
        <v>2656.59</v>
      </c>
      <c r="P396">
        <v>2528.2135046199101</v>
      </c>
      <c r="Q396">
        <v>2239.0849915216399</v>
      </c>
      <c r="R396">
        <v>52.8997781425211</v>
      </c>
      <c r="S396" s="1">
        <f>(Table2[[#This Row],[Close Price]]-Table2[[#This Row],[20D EMA]])/Table2[[#This Row],[20D EMA]]</f>
        <v>0.12544653107931586</v>
      </c>
      <c r="T396" s="1">
        <f>(Table2[[#This Row],[Close Price]]-Table2[[#This Row],[50D EMA]])/Table2[[#This Row],[50D EMA]]</f>
        <v>0.18259395202838771</v>
      </c>
      <c r="U396" s="1">
        <f>(Table2[[#This Row],[Close Price]]-Table2[[#This Row],[200D EMA]])/Table2[[#This Row],[200D EMA]]</f>
        <v>0.33529991551064536</v>
      </c>
      <c r="V396">
        <v>1.05808191039564</v>
      </c>
      <c r="W396">
        <v>2861.65</v>
      </c>
      <c r="X396">
        <v>3000</v>
      </c>
      <c r="Y396">
        <v>2779.85</v>
      </c>
      <c r="Z396">
        <v>3000</v>
      </c>
      <c r="AA396">
        <v>2193</v>
      </c>
      <c r="AB396">
        <v>3000</v>
      </c>
      <c r="AC396" s="1">
        <f>(Table2[[#This Row],[Close Price]]/Table2[[#This Row],[Day Low]])-1</f>
        <v>4.4799329058410331E-2</v>
      </c>
      <c r="AD396" s="1">
        <f>(Table2[[#This Row],[Day High]]/Table2[[#This Row],[Close Price]])-1</f>
        <v>3.3948191380839265E-3</v>
      </c>
      <c r="AE396" s="1">
        <f>(Table2[[#This Row],[Close Price]]/Table2[[#This Row],[Current Week Low]])-1</f>
        <v>7.5543644441246727E-2</v>
      </c>
      <c r="AF396" s="1">
        <f>(Table2[[#This Row],[Current Week High]]/Table2[[#This Row],[Close Price]])-1</f>
        <v>3.3948191380839265E-3</v>
      </c>
      <c r="AG396" s="1">
        <f>(Table2[[#This Row],[Close Price]]/Table2[[#This Row],[Current Month Low]])-1</f>
        <v>0.36336069311445507</v>
      </c>
      <c r="AH396" s="1">
        <f>(Table2[[#This Row],[Current Month High]]/Table2[[#This Row],[Close Price]])-1</f>
        <v>3.3948191380839265E-3</v>
      </c>
      <c r="AI396">
        <v>0.33948191380839199</v>
      </c>
      <c r="AJ396">
        <v>82.058151925711599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0.05</v>
      </c>
      <c r="AM396" t="s">
        <v>2950</v>
      </c>
      <c r="AN396">
        <v>20.81</v>
      </c>
      <c r="AO396" t="s">
        <v>2950</v>
      </c>
      <c r="AP396">
        <v>3.9132689076102997E-2</v>
      </c>
      <c r="AQ396">
        <f>(Table2[[#This Row],[Sharpe Ratio]]-AVERAGE(Table2[Sharpe Ratio]))/_xlfn.STDEV.P(Table2[Sharpe Ratio])</f>
        <v>-0.21872624270791372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2.7058576852594256</v>
      </c>
    </row>
    <row r="397" spans="1:44" x14ac:dyDescent="0.3">
      <c r="A397" t="s">
        <v>836</v>
      </c>
      <c r="B397" t="s">
        <v>837</v>
      </c>
      <c r="C397" t="s">
        <v>2908</v>
      </c>
      <c r="D397" t="s">
        <v>597</v>
      </c>
      <c r="E397">
        <v>16680.281481919999</v>
      </c>
      <c r="F397">
        <v>460.1</v>
      </c>
      <c r="G397">
        <v>-29.494242493026501</v>
      </c>
      <c r="H397">
        <f>(Table2[[#This Row],[1Y Return vs Nifty]]-AVERAGE(Table2[1Y Return vs Nifty]))/_xlfn.STDEV.P(Table2[1Y Return vs Nifty])</f>
        <v>-0.88882669326744435</v>
      </c>
      <c r="I397">
        <v>15.808000460036</v>
      </c>
      <c r="J397">
        <f>(Table2[[#This Row],[1M Return vs Nifty]]-AVERAGE(Table2[1M Return vs Nifty]))/_xlfn.STDEV.P(Table2[1M Return vs Nifty])</f>
        <v>1.2124550055860654</v>
      </c>
      <c r="K397">
        <v>-31.359184272828902</v>
      </c>
      <c r="L397">
        <f>(Table2[[#This Row],[6M Return vs Nifty]]-AVERAGE(Table2[6M Return vs Nifty]))/_xlfn.STDEV.P(Table2[6M Return vs Nifty])</f>
        <v>-1.3439658869266762</v>
      </c>
      <c r="M397">
        <v>-0.170329562141323</v>
      </c>
      <c r="N397">
        <f>(Table2[[#This Row],[1W Return vs Nifty]]-AVERAGE(Table2[1W Return vs Nifty]))/_xlfn.STDEV.P(Table2[1W Return vs Nifty])</f>
        <v>-1.7312289468349441E-2</v>
      </c>
      <c r="O397">
        <v>450.86</v>
      </c>
      <c r="P397">
        <v>435.23120081676399</v>
      </c>
      <c r="Q397">
        <v>481.47889917698802</v>
      </c>
      <c r="R397">
        <v>44.4141180933755</v>
      </c>
      <c r="S397" s="1">
        <f>(Table2[[#This Row],[Close Price]]-Table2[[#This Row],[20D EMA]])/Table2[[#This Row],[20D EMA]]</f>
        <v>2.0494166703633077E-2</v>
      </c>
      <c r="T397" s="1">
        <f>(Table2[[#This Row],[Close Price]]-Table2[[#This Row],[50D EMA]])/Table2[[#This Row],[50D EMA]]</f>
        <v>5.7139283986457602E-2</v>
      </c>
      <c r="U397" s="1">
        <f>(Table2[[#This Row],[Close Price]]-Table2[[#This Row],[200D EMA]])/Table2[[#This Row],[200D EMA]]</f>
        <v>-4.4402567201868755E-2</v>
      </c>
      <c r="V397">
        <v>0.97756849410786695</v>
      </c>
      <c r="W397">
        <v>456.95</v>
      </c>
      <c r="X397">
        <v>475</v>
      </c>
      <c r="Y397">
        <v>456.95</v>
      </c>
      <c r="Z397">
        <v>477.45</v>
      </c>
      <c r="AA397">
        <v>340.8</v>
      </c>
      <c r="AB397">
        <v>508.35</v>
      </c>
      <c r="AC397" s="1">
        <f>(Table2[[#This Row],[Close Price]]/Table2[[#This Row],[Day Low]])-1</f>
        <v>6.8935332093227331E-3</v>
      </c>
      <c r="AD397" s="1">
        <f>(Table2[[#This Row],[Day High]]/Table2[[#This Row],[Close Price]])-1</f>
        <v>3.2384264290371556E-2</v>
      </c>
      <c r="AE397" s="1">
        <f>(Table2[[#This Row],[Close Price]]/Table2[[#This Row],[Current Week Low]])-1</f>
        <v>6.8935332093227331E-3</v>
      </c>
      <c r="AF397" s="1">
        <f>(Table2[[#This Row],[Current Week High]]/Table2[[#This Row],[Close Price]])-1</f>
        <v>3.7709193653553408E-2</v>
      </c>
      <c r="AG397" s="1">
        <f>(Table2[[#This Row],[Close Price]]/Table2[[#This Row],[Current Month Low]])-1</f>
        <v>0.35005868544600949</v>
      </c>
      <c r="AH397" s="1">
        <f>(Table2[[#This Row],[Current Month High]]/Table2[[#This Row],[Close Price]])-1</f>
        <v>0.10486850684633775</v>
      </c>
      <c r="AI397">
        <v>48.885583741658401</v>
      </c>
      <c r="AJ397">
        <v>51.209412383331099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0.21</v>
      </c>
      <c r="AM397" t="s">
        <v>2950</v>
      </c>
      <c r="AN397">
        <v>11.08</v>
      </c>
      <c r="AO397" t="s">
        <v>2950</v>
      </c>
      <c r="AP397">
        <v>3.8949822866857997E-2</v>
      </c>
      <c r="AQ397">
        <f>(Table2[[#This Row],[Sharpe Ratio]]-AVERAGE(Table2[Sharpe Ratio]))/_xlfn.STDEV.P(Table2[Sharpe Ratio])</f>
        <v>-0.22074463795534396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98" spans="1:44" x14ac:dyDescent="0.3">
      <c r="A398" t="s">
        <v>1552</v>
      </c>
      <c r="B398" t="s">
        <v>1553</v>
      </c>
      <c r="C398" t="s">
        <v>2922</v>
      </c>
      <c r="D398" t="s">
        <v>445</v>
      </c>
      <c r="E398">
        <v>5217.3012840000001</v>
      </c>
      <c r="F398">
        <v>127.11</v>
      </c>
      <c r="G398">
        <v>54.629175326214899</v>
      </c>
      <c r="H398">
        <f>(Table2[[#This Row],[1Y Return vs Nifty]]-AVERAGE(Table2[1Y Return vs Nifty]))/_xlfn.STDEV.P(Table2[1Y Return vs Nifty])</f>
        <v>0.11327191835240996</v>
      </c>
      <c r="I398">
        <v>17.466742002722999</v>
      </c>
      <c r="J398">
        <f>(Table2[[#This Row],[1M Return vs Nifty]]-AVERAGE(Table2[1M Return vs Nifty]))/_xlfn.STDEV.P(Table2[1M Return vs Nifty])</f>
        <v>1.3744907687736014</v>
      </c>
      <c r="K398">
        <v>36.864474728267702</v>
      </c>
      <c r="L398">
        <f>(Table2[[#This Row],[6M Return vs Nifty]]-AVERAGE(Table2[6M Return vs Nifty]))/_xlfn.STDEV.P(Table2[6M Return vs Nifty])</f>
        <v>0.74654095054467406</v>
      </c>
      <c r="M398">
        <v>12.411630152357301</v>
      </c>
      <c r="N398">
        <f>(Table2[[#This Row],[1W Return vs Nifty]]-AVERAGE(Table2[1W Return vs Nifty]))/_xlfn.STDEV.P(Table2[1W Return vs Nifty])</f>
        <v>2.4757600598716181</v>
      </c>
      <c r="O398">
        <v>118.41</v>
      </c>
      <c r="P398">
        <v>109.535622259511</v>
      </c>
      <c r="Q398">
        <v>94.977770179295902</v>
      </c>
      <c r="R398">
        <v>70.310516253099493</v>
      </c>
      <c r="S398" s="1">
        <f>(Table2[[#This Row],[Close Price]]-Table2[[#This Row],[20D EMA]])/Table2[[#This Row],[20D EMA]]</f>
        <v>7.3473524195591611E-2</v>
      </c>
      <c r="T398" s="1">
        <f>(Table2[[#This Row],[Close Price]]-Table2[[#This Row],[50D EMA]])/Table2[[#This Row],[50D EMA]]</f>
        <v>0.16044440500691098</v>
      </c>
      <c r="U398" s="1">
        <f>(Table2[[#This Row],[Close Price]]-Table2[[#This Row],[200D EMA]])/Table2[[#This Row],[200D EMA]]</f>
        <v>0.33831316275425222</v>
      </c>
      <c r="V398">
        <v>3.7401045740227201</v>
      </c>
      <c r="W398">
        <v>126.03</v>
      </c>
      <c r="X398">
        <v>134.19999999999999</v>
      </c>
      <c r="Y398">
        <v>126.03</v>
      </c>
      <c r="Z398">
        <v>138.05000000000001</v>
      </c>
      <c r="AA398">
        <v>87.35</v>
      </c>
      <c r="AB398">
        <v>155.5</v>
      </c>
      <c r="AC398" s="1">
        <f>(Table2[[#This Row],[Close Price]]/Table2[[#This Row],[Day Low]])-1</f>
        <v>8.5693882408950373E-3</v>
      </c>
      <c r="AD398" s="1">
        <f>(Table2[[#This Row],[Day High]]/Table2[[#This Row],[Close Price]])-1</f>
        <v>5.5778459601919517E-2</v>
      </c>
      <c r="AE398" s="1">
        <f>(Table2[[#This Row],[Close Price]]/Table2[[#This Row],[Current Week Low]])-1</f>
        <v>8.5693882408950373E-3</v>
      </c>
      <c r="AF398" s="1">
        <f>(Table2[[#This Row],[Current Week High]]/Table2[[#This Row],[Close Price]])-1</f>
        <v>8.6067185901974819E-2</v>
      </c>
      <c r="AG398" s="1">
        <f>(Table2[[#This Row],[Close Price]]/Table2[[#This Row],[Current Month Low]])-1</f>
        <v>0.45518030910131668</v>
      </c>
      <c r="AH398" s="1">
        <f>(Table2[[#This Row],[Current Month High]]/Table2[[#This Row],[Close Price]])-1</f>
        <v>0.2233498544567698</v>
      </c>
      <c r="AI398">
        <v>22.334985445676899</v>
      </c>
      <c r="AJ398">
        <v>95.403535741737102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0.15</v>
      </c>
      <c r="AM398" t="s">
        <v>2950</v>
      </c>
      <c r="AN398">
        <v>24.37</v>
      </c>
      <c r="AO398" t="s">
        <v>2950</v>
      </c>
      <c r="AP398">
        <v>3.8402294491512001E-2</v>
      </c>
      <c r="AQ398">
        <f>(Table2[[#This Row],[Sharpe Ratio]]-AVERAGE(Table2[Sharpe Ratio]))/_xlfn.STDEV.P(Table2[Sharpe Ratio])</f>
        <v>-0.22678801073150812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4.4832756868107957</v>
      </c>
    </row>
    <row r="399" spans="1:44" x14ac:dyDescent="0.3">
      <c r="A399" t="s">
        <v>2032</v>
      </c>
      <c r="B399" t="s">
        <v>2033</v>
      </c>
      <c r="C399" t="s">
        <v>2911</v>
      </c>
      <c r="D399" t="s">
        <v>46</v>
      </c>
      <c r="E399">
        <v>2653.0268626749998</v>
      </c>
      <c r="F399">
        <v>667.3</v>
      </c>
      <c r="G399">
        <v>-39.017179094819397</v>
      </c>
      <c r="H399">
        <f>(Table2[[#This Row],[1Y Return vs Nifty]]-AVERAGE(Table2[1Y Return vs Nifty]))/_xlfn.STDEV.P(Table2[1Y Return vs Nifty])</f>
        <v>-1.0022662300169585</v>
      </c>
      <c r="I399">
        <v>-3.22114192205852</v>
      </c>
      <c r="J399">
        <f>(Table2[[#This Row],[1M Return vs Nifty]]-AVERAGE(Table2[1M Return vs Nifty]))/_xlfn.STDEV.P(Table2[1M Return vs Nifty])</f>
        <v>-0.64642507267625648</v>
      </c>
      <c r="K399">
        <v>-24.284073226777199</v>
      </c>
      <c r="L399">
        <f>(Table2[[#This Row],[6M Return vs Nifty]]-AVERAGE(Table2[6M Return vs Nifty]))/_xlfn.STDEV.P(Table2[6M Return vs Nifty])</f>
        <v>-1.1271705957593932</v>
      </c>
      <c r="M399">
        <v>-2.4374012584660201</v>
      </c>
      <c r="N399">
        <f>(Table2[[#This Row],[1W Return vs Nifty]]-AVERAGE(Table2[1W Return vs Nifty]))/_xlfn.STDEV.P(Table2[1W Return vs Nifty])</f>
        <v>-0.46652480391992524</v>
      </c>
      <c r="O399">
        <v>657.65</v>
      </c>
      <c r="P399">
        <v>664.63058216925401</v>
      </c>
      <c r="Q399">
        <v>700.88313895592603</v>
      </c>
      <c r="R399">
        <v>48.336708356282799</v>
      </c>
      <c r="S399" s="1">
        <f>(Table2[[#This Row],[Close Price]]-Table2[[#This Row],[20D EMA]])/Table2[[#This Row],[20D EMA]]</f>
        <v>1.4673458526571851E-2</v>
      </c>
      <c r="T399" s="1">
        <f>(Table2[[#This Row],[Close Price]]-Table2[[#This Row],[50D EMA]])/Table2[[#This Row],[50D EMA]]</f>
        <v>4.0163933203816249E-3</v>
      </c>
      <c r="U399" s="1">
        <f>(Table2[[#This Row],[Close Price]]-Table2[[#This Row],[200D EMA]])/Table2[[#This Row],[200D EMA]]</f>
        <v>-4.7915461350594567E-2</v>
      </c>
      <c r="V399">
        <v>0.808063357651992</v>
      </c>
      <c r="W399">
        <v>647.25</v>
      </c>
      <c r="X399">
        <v>676.95</v>
      </c>
      <c r="Y399">
        <v>647.25</v>
      </c>
      <c r="Z399">
        <v>676.95</v>
      </c>
      <c r="AA399">
        <v>600</v>
      </c>
      <c r="AB399">
        <v>681.9</v>
      </c>
      <c r="AC399" s="1">
        <f>(Table2[[#This Row],[Close Price]]/Table2[[#This Row],[Day Low]])-1</f>
        <v>3.097721127848585E-2</v>
      </c>
      <c r="AD399" s="1">
        <f>(Table2[[#This Row],[Day High]]/Table2[[#This Row],[Close Price]])-1</f>
        <v>1.4461261801288927E-2</v>
      </c>
      <c r="AE399" s="1">
        <f>(Table2[[#This Row],[Close Price]]/Table2[[#This Row],[Current Week Low]])-1</f>
        <v>3.097721127848585E-2</v>
      </c>
      <c r="AF399" s="1">
        <f>(Table2[[#This Row],[Current Week High]]/Table2[[#This Row],[Close Price]])-1</f>
        <v>1.4461261801288927E-2</v>
      </c>
      <c r="AG399" s="1">
        <f>(Table2[[#This Row],[Close Price]]/Table2[[#This Row],[Current Month Low]])-1</f>
        <v>0.11216666666666653</v>
      </c>
      <c r="AH399" s="1">
        <f>(Table2[[#This Row],[Current Month High]]/Table2[[#This Row],[Close Price]])-1</f>
        <v>2.1879214745991415E-2</v>
      </c>
      <c r="AI399">
        <v>26.779559418552299</v>
      </c>
      <c r="AJ399">
        <v>11.235205867644501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-0.25</v>
      </c>
      <c r="AM399" t="s">
        <v>2949</v>
      </c>
      <c r="AN399">
        <v>4.05</v>
      </c>
      <c r="AO399" t="s">
        <v>2950</v>
      </c>
      <c r="AP399">
        <v>3.7703109242656997E-2</v>
      </c>
      <c r="AQ399">
        <f>(Table2[[#This Row],[Sharpe Ratio]]-AVERAGE(Table2[Sharpe Ratio]))/_xlfn.STDEV.P(Table2[Sharpe Ratio])</f>
        <v>-0.23450530409690806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00" spans="1:44" x14ac:dyDescent="0.3">
      <c r="A400" t="s">
        <v>936</v>
      </c>
      <c r="B400" t="s">
        <v>937</v>
      </c>
      <c r="C400" t="s">
        <v>621</v>
      </c>
      <c r="D400" t="s">
        <v>621</v>
      </c>
      <c r="E400">
        <v>13805.2728233</v>
      </c>
      <c r="F400">
        <v>145.11000000000001</v>
      </c>
      <c r="G400">
        <v>29.8557243327094</v>
      </c>
      <c r="H400">
        <f>(Table2[[#This Row],[1Y Return vs Nifty]]-AVERAGE(Table2[1Y Return vs Nifty]))/_xlfn.STDEV.P(Table2[1Y Return vs Nifty])</f>
        <v>-0.18183545470948295</v>
      </c>
      <c r="I400">
        <v>-1.4725720257314301</v>
      </c>
      <c r="J400">
        <f>(Table2[[#This Row],[1M Return vs Nifty]]-AVERAGE(Table2[1M Return vs Nifty]))/_xlfn.STDEV.P(Table2[1M Return vs Nifty])</f>
        <v>-0.47561434035496764</v>
      </c>
      <c r="K400">
        <v>-10.5137269209031</v>
      </c>
      <c r="L400">
        <f>(Table2[[#This Row],[6M Return vs Nifty]]-AVERAGE(Table2[6M Return vs Nifty]))/_xlfn.STDEV.P(Table2[6M Return vs Nifty])</f>
        <v>-0.70522015322573439</v>
      </c>
      <c r="M400">
        <v>-1.23194070547396</v>
      </c>
      <c r="N400">
        <f>(Table2[[#This Row],[1W Return vs Nifty]]-AVERAGE(Table2[1W Return vs Nifty]))/_xlfn.STDEV.P(Table2[1W Return vs Nifty])</f>
        <v>-0.22766691205897288</v>
      </c>
      <c r="O400">
        <v>142.47999999999999</v>
      </c>
      <c r="P400">
        <v>143.57939761291601</v>
      </c>
      <c r="Q400">
        <v>138.574988171934</v>
      </c>
      <c r="R400">
        <v>46.498922951777601</v>
      </c>
      <c r="S400" s="1">
        <f>(Table2[[#This Row],[Close Price]]-Table2[[#This Row],[20D EMA]])/Table2[[#This Row],[20D EMA]]</f>
        <v>1.8458731049972095E-2</v>
      </c>
      <c r="T400" s="1">
        <f>(Table2[[#This Row],[Close Price]]-Table2[[#This Row],[50D EMA]])/Table2[[#This Row],[50D EMA]]</f>
        <v>1.0660320439638851E-2</v>
      </c>
      <c r="U400" s="1">
        <f>(Table2[[#This Row],[Close Price]]-Table2[[#This Row],[200D EMA]])/Table2[[#This Row],[200D EMA]]</f>
        <v>4.715866776735958E-2</v>
      </c>
      <c r="V400">
        <v>1.1937989763904</v>
      </c>
      <c r="W400">
        <v>144.55000000000001</v>
      </c>
      <c r="X400">
        <v>148.25</v>
      </c>
      <c r="Y400">
        <v>142.19999999999999</v>
      </c>
      <c r="Z400">
        <v>149.37</v>
      </c>
      <c r="AA400">
        <v>122.65</v>
      </c>
      <c r="AB400">
        <v>149.63999999999999</v>
      </c>
      <c r="AC400" s="1">
        <f>(Table2[[#This Row],[Close Price]]/Table2[[#This Row],[Day Low]])-1</f>
        <v>3.8740920096851372E-3</v>
      </c>
      <c r="AD400" s="1">
        <f>(Table2[[#This Row],[Day High]]/Table2[[#This Row],[Close Price]])-1</f>
        <v>2.1638756805182124E-2</v>
      </c>
      <c r="AE400" s="1">
        <f>(Table2[[#This Row],[Close Price]]/Table2[[#This Row],[Current Week Low]])-1</f>
        <v>2.0464135021097229E-2</v>
      </c>
      <c r="AF400" s="1">
        <f>(Table2[[#This Row],[Current Week High]]/Table2[[#This Row],[Close Price]])-1</f>
        <v>2.9357039487285519E-2</v>
      </c>
      <c r="AG400" s="1">
        <f>(Table2[[#This Row],[Close Price]]/Table2[[#This Row],[Current Month Low]])-1</f>
        <v>0.18312270688952315</v>
      </c>
      <c r="AH400" s="1">
        <f>(Table2[[#This Row],[Current Month High]]/Table2[[#This Row],[Close Price]])-1</f>
        <v>3.1217696919578097E-2</v>
      </c>
      <c r="AI400">
        <v>18.013920474123001</v>
      </c>
      <c r="AJ400">
        <v>58.4170305676856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-0.15</v>
      </c>
      <c r="AM400" t="s">
        <v>2949</v>
      </c>
      <c r="AN400">
        <v>7.73</v>
      </c>
      <c r="AO400" t="s">
        <v>2950</v>
      </c>
      <c r="AP400">
        <v>3.6027066052901E-2</v>
      </c>
      <c r="AQ400">
        <f>(Table2[[#This Row],[Sharpe Ratio]]-AVERAGE(Table2[Sharpe Ratio]))/_xlfn.STDEV.P(Table2[Sharpe Ratio])</f>
        <v>-0.25300471753506271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01" spans="1:44" x14ac:dyDescent="0.3">
      <c r="A401" t="s">
        <v>157</v>
      </c>
      <c r="B401" t="s">
        <v>158</v>
      </c>
      <c r="C401" t="s">
        <v>2918</v>
      </c>
      <c r="D401" t="s">
        <v>159</v>
      </c>
      <c r="E401">
        <v>158893.58123228999</v>
      </c>
      <c r="F401">
        <v>202.27</v>
      </c>
      <c r="G401">
        <v>136.17351728628401</v>
      </c>
      <c r="H401">
        <f>(Table2[[#This Row],[1Y Return vs Nifty]]-AVERAGE(Table2[1Y Return vs Nifty]))/_xlfn.STDEV.P(Table2[1Y Return vs Nifty])</f>
        <v>1.0846479511144698</v>
      </c>
      <c r="I401">
        <v>4.4284954451737599</v>
      </c>
      <c r="J401">
        <f>(Table2[[#This Row],[1M Return vs Nifty]]-AVERAGE(Table2[1M Return vs Nifty]))/_xlfn.STDEV.P(Table2[1M Return vs Nifty])</f>
        <v>0.10083711194322535</v>
      </c>
      <c r="K401">
        <v>50.706085904053502</v>
      </c>
      <c r="L401">
        <f>(Table2[[#This Row],[6M Return vs Nifty]]-AVERAGE(Table2[6M Return vs Nifty]))/_xlfn.STDEV.P(Table2[6M Return vs Nifty])</f>
        <v>1.1706750885881199</v>
      </c>
      <c r="M401">
        <v>5.2840136564377698</v>
      </c>
      <c r="N401">
        <f>(Table2[[#This Row],[1W Return vs Nifty]]-AVERAGE(Table2[1W Return vs Nifty]))/_xlfn.STDEV.P(Table2[1W Return vs Nifty])</f>
        <v>1.0634471924094995</v>
      </c>
      <c r="O401">
        <v>189.88</v>
      </c>
      <c r="P401">
        <v>184.91484210260899</v>
      </c>
      <c r="Q401">
        <v>150.287077463738</v>
      </c>
      <c r="R401">
        <v>33.146534465197703</v>
      </c>
      <c r="S401" s="1">
        <f>(Table2[[#This Row],[Close Price]]-Table2[[#This Row],[20D EMA]])/Table2[[#This Row],[20D EMA]]</f>
        <v>6.5251737939751503E-2</v>
      </c>
      <c r="T401" s="1">
        <f>(Table2[[#This Row],[Close Price]]-Table2[[#This Row],[50D EMA]])/Table2[[#This Row],[50D EMA]]</f>
        <v>9.3854866921718863E-2</v>
      </c>
      <c r="U401" s="1">
        <f>(Table2[[#This Row],[Close Price]]-Table2[[#This Row],[200D EMA]])/Table2[[#This Row],[200D EMA]]</f>
        <v>0.34589083381972546</v>
      </c>
      <c r="V401">
        <v>1.1977915022085699</v>
      </c>
      <c r="W401">
        <v>200</v>
      </c>
      <c r="X401">
        <v>204.7</v>
      </c>
      <c r="Y401">
        <v>191.95</v>
      </c>
      <c r="Z401">
        <v>204.7</v>
      </c>
      <c r="AA401">
        <v>146.30000000000001</v>
      </c>
      <c r="AB401">
        <v>204.7</v>
      </c>
      <c r="AC401" s="1">
        <f>(Table2[[#This Row],[Close Price]]/Table2[[#This Row],[Day Low]])-1</f>
        <v>1.1349999999999971E-2</v>
      </c>
      <c r="AD401" s="1">
        <f>(Table2[[#This Row],[Day High]]/Table2[[#This Row],[Close Price]])-1</f>
        <v>1.2013645127799455E-2</v>
      </c>
      <c r="AE401" s="1">
        <f>(Table2[[#This Row],[Close Price]]/Table2[[#This Row],[Current Week Low]])-1</f>
        <v>5.3764001041938014E-2</v>
      </c>
      <c r="AF401" s="1">
        <f>(Table2[[#This Row],[Current Week High]]/Table2[[#This Row],[Close Price]])-1</f>
        <v>1.2013645127799455E-2</v>
      </c>
      <c r="AG401" s="1">
        <f>(Table2[[#This Row],[Close Price]]/Table2[[#This Row],[Current Month Low]])-1</f>
        <v>0.38257006151742989</v>
      </c>
      <c r="AH401" s="1">
        <f>(Table2[[#This Row],[Current Month High]]/Table2[[#This Row],[Close Price]])-1</f>
        <v>1.2013645127799455E-2</v>
      </c>
      <c r="AI401">
        <v>2.43733623374695</v>
      </c>
      <c r="AJ401">
        <v>177.08219178082101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0.12</v>
      </c>
      <c r="AM401" t="s">
        <v>2950</v>
      </c>
      <c r="AN401">
        <v>10.14</v>
      </c>
      <c r="AO401" t="s">
        <v>2950</v>
      </c>
      <c r="AP401">
        <v>3.5817567709640001E-2</v>
      </c>
      <c r="AQ401">
        <f>(Table2[[#This Row],[Sharpe Ratio]]-AVERAGE(Table2[Sharpe Ratio]))/_xlfn.STDEV.P(Table2[Sharpe Ratio])</f>
        <v>-0.25531706633984375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3.1642902777154709</v>
      </c>
    </row>
    <row r="402" spans="1:44" x14ac:dyDescent="0.3">
      <c r="A402" t="s">
        <v>679</v>
      </c>
      <c r="B402" t="s">
        <v>680</v>
      </c>
      <c r="C402" t="s">
        <v>2912</v>
      </c>
      <c r="D402" t="s">
        <v>480</v>
      </c>
      <c r="E402">
        <v>22148.814424460001</v>
      </c>
      <c r="F402">
        <v>1646.2</v>
      </c>
      <c r="G402">
        <v>128.01981642415399</v>
      </c>
      <c r="H402">
        <f>(Table2[[#This Row],[1Y Return vs Nifty]]-AVERAGE(Table2[1Y Return vs Nifty]))/_xlfn.STDEV.P(Table2[1Y Return vs Nifty])</f>
        <v>0.98751908348974982</v>
      </c>
      <c r="I402">
        <v>8.6109965872789793</v>
      </c>
      <c r="J402">
        <f>(Table2[[#This Row],[1M Return vs Nifty]]-AVERAGE(Table2[1M Return vs Nifty]))/_xlfn.STDEV.P(Table2[1M Return vs Nifty])</f>
        <v>0.50940875927529183</v>
      </c>
      <c r="K402">
        <v>102.821210010616</v>
      </c>
      <c r="L402">
        <f>(Table2[[#This Row],[6M Return vs Nifty]]-AVERAGE(Table2[6M Return vs Nifty]))/_xlfn.STDEV.P(Table2[6M Return vs Nifty])</f>
        <v>2.7675847952147565</v>
      </c>
      <c r="M402">
        <v>1.9161522332640399</v>
      </c>
      <c r="N402">
        <f>(Table2[[#This Row],[1W Return vs Nifty]]-AVERAGE(Table2[1W Return vs Nifty]))/_xlfn.STDEV.P(Table2[1W Return vs Nifty])</f>
        <v>0.3961169528405547</v>
      </c>
      <c r="O402">
        <v>1340.08</v>
      </c>
      <c r="P402">
        <v>1199.33496797302</v>
      </c>
      <c r="Q402">
        <v>922.91209187585105</v>
      </c>
      <c r="R402">
        <v>72.059366161696005</v>
      </c>
      <c r="S402" s="1">
        <f>(Table2[[#This Row],[Close Price]]-Table2[[#This Row],[20D EMA]])/Table2[[#This Row],[20D EMA]]</f>
        <v>0.22843412333592034</v>
      </c>
      <c r="T402" s="1">
        <f>(Table2[[#This Row],[Close Price]]-Table2[[#This Row],[50D EMA]])/Table2[[#This Row],[50D EMA]]</f>
        <v>0.37259401581713297</v>
      </c>
      <c r="U402" s="1">
        <f>(Table2[[#This Row],[Close Price]]-Table2[[#This Row],[200D EMA]])/Table2[[#This Row],[200D EMA]]</f>
        <v>0.78370184386038444</v>
      </c>
      <c r="V402">
        <v>1.40983771159062</v>
      </c>
      <c r="W402">
        <v>1480.85</v>
      </c>
      <c r="X402">
        <v>1656.05</v>
      </c>
      <c r="Y402">
        <v>1372</v>
      </c>
      <c r="Z402">
        <v>1656.05</v>
      </c>
      <c r="AA402">
        <v>1000</v>
      </c>
      <c r="AB402">
        <v>1656.05</v>
      </c>
      <c r="AC402" s="1">
        <f>(Table2[[#This Row],[Close Price]]/Table2[[#This Row],[Day Low]])-1</f>
        <v>0.1116588445825033</v>
      </c>
      <c r="AD402" s="1">
        <f>(Table2[[#This Row],[Day High]]/Table2[[#This Row],[Close Price]])-1</f>
        <v>5.9834770987727826E-3</v>
      </c>
      <c r="AE402" s="1">
        <f>(Table2[[#This Row],[Close Price]]/Table2[[#This Row],[Current Week Low]])-1</f>
        <v>0.19985422740524794</v>
      </c>
      <c r="AF402" s="1">
        <f>(Table2[[#This Row],[Current Week High]]/Table2[[#This Row],[Close Price]])-1</f>
        <v>5.9834770987727826E-3</v>
      </c>
      <c r="AG402" s="1">
        <f>(Table2[[#This Row],[Close Price]]/Table2[[#This Row],[Current Month Low]])-1</f>
        <v>0.64620000000000011</v>
      </c>
      <c r="AH402" s="1">
        <f>(Table2[[#This Row],[Current Month High]]/Table2[[#This Row],[Close Price]])-1</f>
        <v>5.9834770987727826E-3</v>
      </c>
      <c r="AI402">
        <v>0.59834770987727803</v>
      </c>
      <c r="AJ402">
        <v>174.82470784641001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0.75</v>
      </c>
      <c r="AM402" t="s">
        <v>2950</v>
      </c>
      <c r="AN402">
        <v>28.86</v>
      </c>
      <c r="AO402" t="s">
        <v>2950</v>
      </c>
      <c r="AP402">
        <v>3.5433661961248003E-2</v>
      </c>
      <c r="AQ402">
        <f>(Table2[[#This Row],[Sharpe Ratio]]-AVERAGE(Table2[Sharpe Ratio]))/_xlfn.STDEV.P(Table2[Sharpe Ratio])</f>
        <v>-0.25955444590392385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4.4010751449164296</v>
      </c>
    </row>
    <row r="403" spans="1:44" x14ac:dyDescent="0.3">
      <c r="A403" t="s">
        <v>1187</v>
      </c>
      <c r="B403" t="s">
        <v>1188</v>
      </c>
      <c r="C403" t="s">
        <v>2921</v>
      </c>
      <c r="D403" t="s">
        <v>137</v>
      </c>
      <c r="E403">
        <v>8771.8170961899996</v>
      </c>
      <c r="F403">
        <v>153.94999999999999</v>
      </c>
      <c r="G403">
        <v>134.067184179018</v>
      </c>
      <c r="H403">
        <f>(Table2[[#This Row],[1Y Return vs Nifty]]-AVERAGE(Table2[1Y Return vs Nifty]))/_xlfn.STDEV.P(Table2[1Y Return vs Nifty])</f>
        <v>1.0595567988869694</v>
      </c>
      <c r="I403">
        <v>10.153135626618401</v>
      </c>
      <c r="J403">
        <f>(Table2[[#This Row],[1M Return vs Nifty]]-AVERAGE(Table2[1M Return vs Nifty]))/_xlfn.STDEV.P(Table2[1M Return vs Nifty])</f>
        <v>0.66005409476009125</v>
      </c>
      <c r="K403">
        <v>60.517733618657701</v>
      </c>
      <c r="L403">
        <f>(Table2[[#This Row],[6M Return vs Nifty]]-AVERAGE(Table2[6M Return vs Nifty]))/_xlfn.STDEV.P(Table2[6M Return vs Nifty])</f>
        <v>1.47132323520703</v>
      </c>
      <c r="M403">
        <v>14.112718993117101</v>
      </c>
      <c r="N403">
        <f>(Table2[[#This Row],[1W Return vs Nifty]]-AVERAGE(Table2[1W Return vs Nifty]))/_xlfn.STDEV.P(Table2[1W Return vs Nifty])</f>
        <v>2.8128250043557479</v>
      </c>
      <c r="O403">
        <v>140.86000000000001</v>
      </c>
      <c r="P403">
        <v>133.20474549377701</v>
      </c>
      <c r="Q403">
        <v>110.12904294006501</v>
      </c>
      <c r="R403">
        <v>78.143710799787598</v>
      </c>
      <c r="S403" s="1">
        <f>(Table2[[#This Row],[Close Price]]-Table2[[#This Row],[20D EMA]])/Table2[[#This Row],[20D EMA]]</f>
        <v>9.2929149510151743E-2</v>
      </c>
      <c r="T403" s="1">
        <f>(Table2[[#This Row],[Close Price]]-Table2[[#This Row],[50D EMA]])/Table2[[#This Row],[50D EMA]]</f>
        <v>0.15573960544215104</v>
      </c>
      <c r="U403" s="1">
        <f>(Table2[[#This Row],[Close Price]]-Table2[[#This Row],[200D EMA]])/Table2[[#This Row],[200D EMA]]</f>
        <v>0.39790554689359692</v>
      </c>
      <c r="V403">
        <v>1.2560283066901501</v>
      </c>
      <c r="W403">
        <v>152.19999999999999</v>
      </c>
      <c r="X403">
        <v>161.03</v>
      </c>
      <c r="Y403">
        <v>152.19999999999999</v>
      </c>
      <c r="Z403">
        <v>164.36</v>
      </c>
      <c r="AA403">
        <v>109</v>
      </c>
      <c r="AB403">
        <v>164.36</v>
      </c>
      <c r="AC403" s="1">
        <f>(Table2[[#This Row],[Close Price]]/Table2[[#This Row],[Day Low]])-1</f>
        <v>1.1498028909329827E-2</v>
      </c>
      <c r="AD403" s="1">
        <f>(Table2[[#This Row],[Day High]]/Table2[[#This Row],[Close Price]])-1</f>
        <v>4.5988957453718893E-2</v>
      </c>
      <c r="AE403" s="1">
        <f>(Table2[[#This Row],[Close Price]]/Table2[[#This Row],[Current Week Low]])-1</f>
        <v>1.1498028909329827E-2</v>
      </c>
      <c r="AF403" s="1">
        <f>(Table2[[#This Row],[Current Week High]]/Table2[[#This Row],[Close Price]])-1</f>
        <v>6.761935693406973E-2</v>
      </c>
      <c r="AG403" s="1">
        <f>(Table2[[#This Row],[Close Price]]/Table2[[#This Row],[Current Month Low]])-1</f>
        <v>0.41238532110091741</v>
      </c>
      <c r="AH403" s="1">
        <f>(Table2[[#This Row],[Current Month High]]/Table2[[#This Row],[Close Price]])-1</f>
        <v>6.761935693406973E-2</v>
      </c>
      <c r="AI403">
        <v>6.7619356934069703</v>
      </c>
      <c r="AJ403">
        <v>165.20241171403899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</v>
      </c>
      <c r="AM403" t="s">
        <v>2951</v>
      </c>
      <c r="AN403">
        <v>17.739999999999998</v>
      </c>
      <c r="AO403" t="s">
        <v>2950</v>
      </c>
      <c r="AP403">
        <v>3.5013080046489002E-2</v>
      </c>
      <c r="AQ403">
        <f>(Table2[[#This Row],[Sharpe Ratio]]-AVERAGE(Table2[Sharpe Ratio]))/_xlfn.STDEV.P(Table2[Sharpe Ratio])</f>
        <v>-0.26419664055218361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5.7395624926576545</v>
      </c>
    </row>
    <row r="404" spans="1:44" x14ac:dyDescent="0.3">
      <c r="A404" t="s">
        <v>476</v>
      </c>
      <c r="B404" t="s">
        <v>477</v>
      </c>
      <c r="C404" t="s">
        <v>2915</v>
      </c>
      <c r="D404" t="s">
        <v>65</v>
      </c>
      <c r="E404">
        <v>41180.065774889998</v>
      </c>
      <c r="F404">
        <v>2641.6</v>
      </c>
      <c r="G404">
        <v>57.582824301400798</v>
      </c>
      <c r="H404">
        <f>(Table2[[#This Row],[1Y Return vs Nifty]]-AVERAGE(Table2[1Y Return vs Nifty]))/_xlfn.STDEV.P(Table2[1Y Return vs Nifty])</f>
        <v>0.14845650326319082</v>
      </c>
      <c r="I404">
        <v>5.0669998340532096</v>
      </c>
      <c r="J404">
        <f>(Table2[[#This Row],[1M Return vs Nifty]]-AVERAGE(Table2[1M Return vs Nifty]))/_xlfn.STDEV.P(Table2[1M Return vs Nifty])</f>
        <v>0.16321002736624959</v>
      </c>
      <c r="K404">
        <v>38.399099119663198</v>
      </c>
      <c r="L404">
        <f>(Table2[[#This Row],[6M Return vs Nifty]]-AVERAGE(Table2[6M Return vs Nifty]))/_xlfn.STDEV.P(Table2[6M Return vs Nifty])</f>
        <v>0.79356485442398716</v>
      </c>
      <c r="M404">
        <v>-2.8592200308453801</v>
      </c>
      <c r="N404">
        <f>(Table2[[#This Row],[1W Return vs Nifty]]-AVERAGE(Table2[1W Return vs Nifty]))/_xlfn.STDEV.P(Table2[1W Return vs Nifty])</f>
        <v>-0.55010675313247037</v>
      </c>
      <c r="O404">
        <v>2533.5300000000002</v>
      </c>
      <c r="P404">
        <v>2363.52541963558</v>
      </c>
      <c r="Q404">
        <v>2007.93053625005</v>
      </c>
      <c r="R404">
        <v>78.660456343237499</v>
      </c>
      <c r="S404" s="1">
        <f>(Table2[[#This Row],[Close Price]]-Table2[[#This Row],[20D EMA]])/Table2[[#This Row],[20D EMA]]</f>
        <v>4.2655899081518553E-2</v>
      </c>
      <c r="T404" s="1">
        <f>(Table2[[#This Row],[Close Price]]-Table2[[#This Row],[50D EMA]])/Table2[[#This Row],[50D EMA]]</f>
        <v>0.11765246019960084</v>
      </c>
      <c r="U404" s="1">
        <f>(Table2[[#This Row],[Close Price]]-Table2[[#This Row],[200D EMA]])/Table2[[#This Row],[200D EMA]]</f>
        <v>0.31558335923979314</v>
      </c>
      <c r="V404">
        <v>0.863589215022038</v>
      </c>
      <c r="W404">
        <v>2622.2</v>
      </c>
      <c r="X404">
        <v>2683.15</v>
      </c>
      <c r="Y404">
        <v>2499.5500000000002</v>
      </c>
      <c r="Z404">
        <v>2710</v>
      </c>
      <c r="AA404">
        <v>2235</v>
      </c>
      <c r="AB404">
        <v>2760</v>
      </c>
      <c r="AC404" s="1">
        <f>(Table2[[#This Row],[Close Price]]/Table2[[#This Row],[Day Low]])-1</f>
        <v>7.3983677827778038E-3</v>
      </c>
      <c r="AD404" s="1">
        <f>(Table2[[#This Row],[Day High]]/Table2[[#This Row],[Close Price]])-1</f>
        <v>1.5729103573591807E-2</v>
      </c>
      <c r="AE404" s="1">
        <f>(Table2[[#This Row],[Close Price]]/Table2[[#This Row],[Current Week Low]])-1</f>
        <v>5.6830229441299229E-2</v>
      </c>
      <c r="AF404" s="1">
        <f>(Table2[[#This Row],[Current Week High]]/Table2[[#This Row],[Close Price]])-1</f>
        <v>2.589339794064216E-2</v>
      </c>
      <c r="AG404" s="1">
        <f>(Table2[[#This Row],[Close Price]]/Table2[[#This Row],[Current Month Low]])-1</f>
        <v>0.18192393736017887</v>
      </c>
      <c r="AH404" s="1">
        <f>(Table2[[#This Row],[Current Month High]]/Table2[[#This Row],[Close Price]])-1</f>
        <v>4.4821320411871701E-2</v>
      </c>
      <c r="AI404">
        <v>4.4821320411871701</v>
      </c>
      <c r="AJ404">
        <v>91.802504991831498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0.32</v>
      </c>
      <c r="AM404" t="s">
        <v>2950</v>
      </c>
      <c r="AN404">
        <v>7.17</v>
      </c>
      <c r="AO404" t="s">
        <v>2950</v>
      </c>
      <c r="AP404">
        <v>3.4702545624756997E-2</v>
      </c>
      <c r="AQ404">
        <f>(Table2[[#This Row],[Sharpe Ratio]]-AVERAGE(Table2[Sharpe Ratio]))/_xlfn.STDEV.P(Table2[Sharpe Ratio])</f>
        <v>-0.26762418030146357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0.28750045161949367</v>
      </c>
    </row>
    <row r="405" spans="1:44" x14ac:dyDescent="0.3">
      <c r="A405" t="s">
        <v>910</v>
      </c>
      <c r="B405" t="s">
        <v>911</v>
      </c>
      <c r="C405" t="s">
        <v>2919</v>
      </c>
      <c r="D405" t="s">
        <v>912</v>
      </c>
      <c r="E405">
        <v>14504.56365215</v>
      </c>
      <c r="F405">
        <v>702.25</v>
      </c>
      <c r="G405">
        <v>-15.4408667547172</v>
      </c>
      <c r="H405">
        <f>(Table2[[#This Row],[1Y Return vs Nifty]]-AVERAGE(Table2[1Y Return vs Nifty]))/_xlfn.STDEV.P(Table2[1Y Return vs Nifty])</f>
        <v>-0.72141946373485222</v>
      </c>
      <c r="I405">
        <v>3.82822480443114</v>
      </c>
      <c r="J405">
        <f>(Table2[[#This Row],[1M Return vs Nifty]]-AVERAGE(Table2[1M Return vs Nifty]))/_xlfn.STDEV.P(Table2[1M Return vs Nifty])</f>
        <v>4.2199096985065326E-2</v>
      </c>
      <c r="K405">
        <v>-23.2957337783273</v>
      </c>
      <c r="L405">
        <f>(Table2[[#This Row],[6M Return vs Nifty]]-AVERAGE(Table2[6M Return vs Nifty]))/_xlfn.STDEV.P(Table2[6M Return vs Nifty])</f>
        <v>-1.0968859349103766</v>
      </c>
      <c r="M405">
        <v>-1.56974954585321</v>
      </c>
      <c r="N405">
        <f>(Table2[[#This Row],[1W Return vs Nifty]]-AVERAGE(Table2[1W Return vs Nifty]))/_xlfn.STDEV.P(Table2[1W Return vs Nifty])</f>
        <v>-0.29460258014425789</v>
      </c>
      <c r="O405">
        <v>689.87</v>
      </c>
      <c r="P405">
        <v>677.25184988129297</v>
      </c>
      <c r="Q405">
        <v>671.96734288132404</v>
      </c>
      <c r="R405">
        <v>38.484144054839199</v>
      </c>
      <c r="S405" s="1">
        <f>(Table2[[#This Row],[Close Price]]-Table2[[#This Row],[20D EMA]])/Table2[[#This Row],[20D EMA]]</f>
        <v>1.7945410004783502E-2</v>
      </c>
      <c r="T405" s="1">
        <f>(Table2[[#This Row],[Close Price]]-Table2[[#This Row],[50D EMA]])/Table2[[#This Row],[50D EMA]]</f>
        <v>3.6911158120998336E-2</v>
      </c>
      <c r="U405" s="1">
        <f>(Table2[[#This Row],[Close Price]]-Table2[[#This Row],[200D EMA]])/Table2[[#This Row],[200D EMA]]</f>
        <v>4.5065667907055074E-2</v>
      </c>
      <c r="V405">
        <v>0.80939457975955298</v>
      </c>
      <c r="W405">
        <v>698.05</v>
      </c>
      <c r="X405">
        <v>715</v>
      </c>
      <c r="Y405">
        <v>691.15</v>
      </c>
      <c r="Z405">
        <v>715</v>
      </c>
      <c r="AA405">
        <v>622.4</v>
      </c>
      <c r="AB405">
        <v>740</v>
      </c>
      <c r="AC405" s="1">
        <f>(Table2[[#This Row],[Close Price]]/Table2[[#This Row],[Day Low]])-1</f>
        <v>6.0167609770074293E-3</v>
      </c>
      <c r="AD405" s="1">
        <f>(Table2[[#This Row],[Day High]]/Table2[[#This Row],[Close Price]])-1</f>
        <v>1.815592737629057E-2</v>
      </c>
      <c r="AE405" s="1">
        <f>(Table2[[#This Row],[Close Price]]/Table2[[#This Row],[Current Week Low]])-1</f>
        <v>1.6060189539173875E-2</v>
      </c>
      <c r="AF405" s="1">
        <f>(Table2[[#This Row],[Current Week High]]/Table2[[#This Row],[Close Price]])-1</f>
        <v>1.815592737629057E-2</v>
      </c>
      <c r="AG405" s="1">
        <f>(Table2[[#This Row],[Close Price]]/Table2[[#This Row],[Current Month Low]])-1</f>
        <v>0.12829370179948585</v>
      </c>
      <c r="AH405" s="1">
        <f>(Table2[[#This Row],[Current Month High]]/Table2[[#This Row],[Close Price]])-1</f>
        <v>5.3755784976860177E-2</v>
      </c>
      <c r="AI405">
        <v>20.968316126735399</v>
      </c>
      <c r="AJ405">
        <v>18.223905723905698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0.03</v>
      </c>
      <c r="AM405" t="s">
        <v>2950</v>
      </c>
      <c r="AN405">
        <v>4.67</v>
      </c>
      <c r="AO405" t="s">
        <v>2950</v>
      </c>
      <c r="AP405">
        <v>3.4124483790443999E-2</v>
      </c>
      <c r="AQ405">
        <f>(Table2[[#This Row],[Sharpe Ratio]]-AVERAGE(Table2[Sharpe Ratio]))/_xlfn.STDEV.P(Table2[Sharpe Ratio])</f>
        <v>-0.27400456771100939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-2.3447134495154307</v>
      </c>
    </row>
    <row r="406" spans="1:44" x14ac:dyDescent="0.3">
      <c r="A406" t="s">
        <v>130</v>
      </c>
      <c r="B406" t="s">
        <v>131</v>
      </c>
      <c r="C406" t="s">
        <v>2913</v>
      </c>
      <c r="D406" t="s">
        <v>129</v>
      </c>
      <c r="E406">
        <v>218274.548994385</v>
      </c>
      <c r="F406">
        <v>175.68</v>
      </c>
      <c r="G406">
        <v>32.840837665170199</v>
      </c>
      <c r="H406">
        <f>(Table2[[#This Row],[1Y Return vs Nifty]]-AVERAGE(Table2[1Y Return vs Nifty]))/_xlfn.STDEV.P(Table2[1Y Return vs Nifty])</f>
        <v>-0.14627605872280836</v>
      </c>
      <c r="I406">
        <v>-2.6157446591586302</v>
      </c>
      <c r="J406">
        <f>(Table2[[#This Row],[1M Return vs Nifty]]-AVERAGE(Table2[1M Return vs Nifty]))/_xlfn.STDEV.P(Table2[1M Return vs Nifty])</f>
        <v>-0.58728625870122153</v>
      </c>
      <c r="K406">
        <v>18.8309143064204</v>
      </c>
      <c r="L406">
        <f>(Table2[[#This Row],[6M Return vs Nifty]]-AVERAGE(Table2[6M Return vs Nifty]))/_xlfn.STDEV.P(Table2[6M Return vs Nifty])</f>
        <v>0.19395725864362043</v>
      </c>
      <c r="M406">
        <v>-3.7391019030736499</v>
      </c>
      <c r="N406">
        <f>(Table2[[#This Row],[1W Return vs Nifty]]-AVERAGE(Table2[1W Return vs Nifty]))/_xlfn.STDEV.P(Table2[1W Return vs Nifty])</f>
        <v>-0.72445234126926994</v>
      </c>
      <c r="O406">
        <v>176.7</v>
      </c>
      <c r="P406">
        <v>170.284780051974</v>
      </c>
      <c r="Q406">
        <v>148.34508748296199</v>
      </c>
      <c r="R406">
        <v>73.842602887055506</v>
      </c>
      <c r="S406" s="1">
        <f>(Table2[[#This Row],[Close Price]]-Table2[[#This Row],[20D EMA]])/Table2[[#This Row],[20D EMA]]</f>
        <v>-5.7724957555177247E-3</v>
      </c>
      <c r="T406" s="1">
        <f>(Table2[[#This Row],[Close Price]]-Table2[[#This Row],[50D EMA]])/Table2[[#This Row],[50D EMA]]</f>
        <v>3.1683512445324191E-2</v>
      </c>
      <c r="U406" s="1">
        <f>(Table2[[#This Row],[Close Price]]-Table2[[#This Row],[200D EMA]])/Table2[[#This Row],[200D EMA]]</f>
        <v>0.18426570762026442</v>
      </c>
      <c r="V406">
        <v>0.760548275111398</v>
      </c>
      <c r="W406">
        <v>175.25</v>
      </c>
      <c r="X406">
        <v>179</v>
      </c>
      <c r="Y406">
        <v>175.1</v>
      </c>
      <c r="Z406">
        <v>179</v>
      </c>
      <c r="AA406">
        <v>148.15</v>
      </c>
      <c r="AB406">
        <v>184.6</v>
      </c>
      <c r="AC406" s="1">
        <f>(Table2[[#This Row],[Close Price]]/Table2[[#This Row],[Day Low]])-1</f>
        <v>2.4536376604851196E-3</v>
      </c>
      <c r="AD406" s="1">
        <f>(Table2[[#This Row],[Day High]]/Table2[[#This Row],[Close Price]])-1</f>
        <v>1.8897996357012614E-2</v>
      </c>
      <c r="AE406" s="1">
        <f>(Table2[[#This Row],[Close Price]]/Table2[[#This Row],[Current Week Low]])-1</f>
        <v>3.3123929183325185E-3</v>
      </c>
      <c r="AF406" s="1">
        <f>(Table2[[#This Row],[Current Week High]]/Table2[[#This Row],[Close Price]])-1</f>
        <v>1.8897996357012614E-2</v>
      </c>
      <c r="AG406" s="1">
        <f>(Table2[[#This Row],[Close Price]]/Table2[[#This Row],[Current Month Low]])-1</f>
        <v>0.18582517718528524</v>
      </c>
      <c r="AH406" s="1">
        <f>(Table2[[#This Row],[Current Month High]]/Table2[[#This Row],[Close Price]])-1</f>
        <v>5.0774134790528169E-2</v>
      </c>
      <c r="AI406">
        <v>5.0774134790528098</v>
      </c>
      <c r="AJ406">
        <v>62.5161887141535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-0.05</v>
      </c>
      <c r="AM406" t="s">
        <v>2949</v>
      </c>
      <c r="AN406">
        <v>2.11</v>
      </c>
      <c r="AO406" t="s">
        <v>2950</v>
      </c>
      <c r="AP406">
        <v>3.3737158139100998E-2</v>
      </c>
      <c r="AQ406">
        <f>(Table2[[#This Row],[Sharpe Ratio]]-AVERAGE(Table2[Sharpe Ratio]))/_xlfn.STDEV.P(Table2[Sharpe Ratio])</f>
        <v>-0.27827969463088298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-1.5423370946805623</v>
      </c>
    </row>
    <row r="407" spans="1:44" x14ac:dyDescent="0.3">
      <c r="A407" t="s">
        <v>1469</v>
      </c>
      <c r="B407" t="s">
        <v>1470</v>
      </c>
      <c r="C407" t="s">
        <v>2917</v>
      </c>
      <c r="D407" t="s">
        <v>137</v>
      </c>
      <c r="E407">
        <v>5895.2250000000004</v>
      </c>
      <c r="F407">
        <v>194.03</v>
      </c>
      <c r="G407">
        <v>73.668966885258499</v>
      </c>
      <c r="H407">
        <f>(Table2[[#This Row],[1Y Return vs Nifty]]-AVERAGE(Table2[1Y Return vs Nifty]))/_xlfn.STDEV.P(Table2[1Y Return vs Nifty])</f>
        <v>0.34007854582261404</v>
      </c>
      <c r="I407">
        <v>-11.977982342056301</v>
      </c>
      <c r="J407">
        <f>(Table2[[#This Row],[1M Return vs Nifty]]-AVERAGE(Table2[1M Return vs Nifty]))/_xlfn.STDEV.P(Table2[1M Return vs Nifty])</f>
        <v>-1.5018454525549025</v>
      </c>
      <c r="K407">
        <v>11.888501117999599</v>
      </c>
      <c r="L407">
        <f>(Table2[[#This Row],[6M Return vs Nifty]]-AVERAGE(Table2[6M Return vs Nifty]))/_xlfn.STDEV.P(Table2[6M Return vs Nifty])</f>
        <v>-1.8771909674831708E-2</v>
      </c>
      <c r="M407">
        <v>-4.57105872976899</v>
      </c>
      <c r="N407">
        <f>(Table2[[#This Row],[1W Return vs Nifty]]-AVERAGE(Table2[1W Return vs Nifty]))/_xlfn.STDEV.P(Table2[1W Return vs Nifty])</f>
        <v>-0.88930174530039918</v>
      </c>
      <c r="O407">
        <v>195.04</v>
      </c>
      <c r="P407">
        <v>198.115883600605</v>
      </c>
      <c r="Q407">
        <v>176.785121085474</v>
      </c>
      <c r="R407">
        <v>53.793689074065703</v>
      </c>
      <c r="S407" s="1">
        <f>(Table2[[#This Row],[Close Price]]-Table2[[#This Row],[20D EMA]])/Table2[[#This Row],[20D EMA]]</f>
        <v>-5.1784249384741127E-3</v>
      </c>
      <c r="T407" s="1">
        <f>(Table2[[#This Row],[Close Price]]-Table2[[#This Row],[50D EMA]])/Table2[[#This Row],[50D EMA]]</f>
        <v>-2.0623705309979114E-2</v>
      </c>
      <c r="U407" s="1">
        <f>(Table2[[#This Row],[Close Price]]-Table2[[#This Row],[200D EMA]])/Table2[[#This Row],[200D EMA]]</f>
        <v>9.754711713656182E-2</v>
      </c>
      <c r="V407">
        <v>1.02398602054548</v>
      </c>
      <c r="W407">
        <v>189.09</v>
      </c>
      <c r="X407">
        <v>195.6</v>
      </c>
      <c r="Y407">
        <v>189.09</v>
      </c>
      <c r="Z407">
        <v>195.6</v>
      </c>
      <c r="AA407">
        <v>162.80000000000001</v>
      </c>
      <c r="AB407">
        <v>210.95</v>
      </c>
      <c r="AC407" s="1">
        <f>(Table2[[#This Row],[Close Price]]/Table2[[#This Row],[Day Low]])-1</f>
        <v>2.6125125601565324E-2</v>
      </c>
      <c r="AD407" s="1">
        <f>(Table2[[#This Row],[Day High]]/Table2[[#This Row],[Close Price]])-1</f>
        <v>8.0915322372827614E-3</v>
      </c>
      <c r="AE407" s="1">
        <f>(Table2[[#This Row],[Close Price]]/Table2[[#This Row],[Current Week Low]])-1</f>
        <v>2.6125125601565324E-2</v>
      </c>
      <c r="AF407" s="1">
        <f>(Table2[[#This Row],[Current Week High]]/Table2[[#This Row],[Close Price]])-1</f>
        <v>8.0915322372827614E-3</v>
      </c>
      <c r="AG407" s="1">
        <f>(Table2[[#This Row],[Close Price]]/Table2[[#This Row],[Current Month Low]])-1</f>
        <v>0.19183046683046667</v>
      </c>
      <c r="AH407" s="1">
        <f>(Table2[[#This Row],[Current Month High]]/Table2[[#This Row],[Close Price]])-1</f>
        <v>8.7203009843838553E-2</v>
      </c>
      <c r="AI407">
        <v>36.551048806885497</v>
      </c>
      <c r="AJ407">
        <v>101.694386694386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-0.25</v>
      </c>
      <c r="AM407" t="s">
        <v>2949</v>
      </c>
      <c r="AN407">
        <v>4.54</v>
      </c>
      <c r="AO407" t="s">
        <v>2950</v>
      </c>
      <c r="AP407">
        <v>3.3335279664113003E-2</v>
      </c>
      <c r="AQ407">
        <f>(Table2[[#This Row],[Sharpe Ratio]]-AVERAGE(Table2[Sharpe Ratio]))/_xlfn.STDEV.P(Table2[Sharpe Ratio])</f>
        <v>-0.282715449094812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08" spans="1:44" x14ac:dyDescent="0.3">
      <c r="A408" t="s">
        <v>1389</v>
      </c>
      <c r="B408" t="s">
        <v>1390</v>
      </c>
      <c r="C408" t="s">
        <v>2921</v>
      </c>
      <c r="D408" t="s">
        <v>137</v>
      </c>
      <c r="E408">
        <v>6583.8321019550003</v>
      </c>
      <c r="F408">
        <v>601.6</v>
      </c>
      <c r="G408">
        <v>87.082407571899296</v>
      </c>
      <c r="H408">
        <f>(Table2[[#This Row],[1Y Return vs Nifty]]-AVERAGE(Table2[1Y Return vs Nifty]))/_xlfn.STDEV.P(Table2[1Y Return vs Nifty])</f>
        <v>0.49986271338949023</v>
      </c>
      <c r="I408">
        <v>30.475242353400201</v>
      </c>
      <c r="J408">
        <f>(Table2[[#This Row],[1M Return vs Nifty]]-AVERAGE(Table2[1M Return vs Nifty]))/_xlfn.STDEV.P(Table2[1M Return vs Nifty])</f>
        <v>2.6452386387719691</v>
      </c>
      <c r="K408">
        <v>31.703142283875401</v>
      </c>
      <c r="L408">
        <f>(Table2[[#This Row],[6M Return vs Nifty]]-AVERAGE(Table2[6M Return vs Nifty]))/_xlfn.STDEV.P(Table2[6M Return vs Nifty])</f>
        <v>0.58838759255354978</v>
      </c>
      <c r="M408">
        <v>6.4915422410601797</v>
      </c>
      <c r="N408">
        <f>(Table2[[#This Row],[1W Return vs Nifty]]-AVERAGE(Table2[1W Return vs Nifty]))/_xlfn.STDEV.P(Table2[1W Return vs Nifty])</f>
        <v>1.3027148576755634</v>
      </c>
      <c r="O408">
        <v>542.80999999999995</v>
      </c>
      <c r="P408">
        <v>494.83785985125598</v>
      </c>
      <c r="Q408">
        <v>447.36828315054203</v>
      </c>
      <c r="R408">
        <v>59.750504616050698</v>
      </c>
      <c r="S408" s="1">
        <f>(Table2[[#This Row],[Close Price]]-Table2[[#This Row],[20D EMA]])/Table2[[#This Row],[20D EMA]]</f>
        <v>0.10830677400932201</v>
      </c>
      <c r="T408" s="1">
        <f>(Table2[[#This Row],[Close Price]]-Table2[[#This Row],[50D EMA]])/Table2[[#This Row],[50D EMA]]</f>
        <v>0.21575176196266757</v>
      </c>
      <c r="U408" s="1">
        <f>(Table2[[#This Row],[Close Price]]-Table2[[#This Row],[200D EMA]])/Table2[[#This Row],[200D EMA]]</f>
        <v>0.34475335569901838</v>
      </c>
      <c r="V408">
        <v>2.3716532805094999</v>
      </c>
      <c r="W408">
        <v>588.29999999999995</v>
      </c>
      <c r="X408">
        <v>608.25</v>
      </c>
      <c r="Y408">
        <v>588.29999999999995</v>
      </c>
      <c r="Z408">
        <v>613.4</v>
      </c>
      <c r="AA408">
        <v>432.05</v>
      </c>
      <c r="AB408">
        <v>619.4</v>
      </c>
      <c r="AC408" s="1">
        <f>(Table2[[#This Row],[Close Price]]/Table2[[#This Row],[Day Low]])-1</f>
        <v>2.260751317355103E-2</v>
      </c>
      <c r="AD408" s="1">
        <f>(Table2[[#This Row],[Day High]]/Table2[[#This Row],[Close Price]])-1</f>
        <v>1.1053856382978733E-2</v>
      </c>
      <c r="AE408" s="1">
        <f>(Table2[[#This Row],[Close Price]]/Table2[[#This Row],[Current Week Low]])-1</f>
        <v>2.260751317355103E-2</v>
      </c>
      <c r="AF408" s="1">
        <f>(Table2[[#This Row],[Current Week High]]/Table2[[#This Row],[Close Price]])-1</f>
        <v>1.9614361702127603E-2</v>
      </c>
      <c r="AG408" s="1">
        <f>(Table2[[#This Row],[Close Price]]/Table2[[#This Row],[Current Month Low]])-1</f>
        <v>0.39243143154727456</v>
      </c>
      <c r="AH408" s="1">
        <f>(Table2[[#This Row],[Current Month High]]/Table2[[#This Row],[Close Price]])-1</f>
        <v>2.9587765957446832E-2</v>
      </c>
      <c r="AI408">
        <v>2.9587765957446801</v>
      </c>
      <c r="AJ408">
        <v>120.81115801064399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0.14000000000000001</v>
      </c>
      <c r="AM408" t="s">
        <v>2950</v>
      </c>
      <c r="AN408">
        <v>29.31</v>
      </c>
      <c r="AO408" t="s">
        <v>2950</v>
      </c>
      <c r="AP408">
        <v>3.3241096724169999E-2</v>
      </c>
      <c r="AQ408">
        <f>(Table2[[#This Row],[Sharpe Ratio]]-AVERAGE(Table2[Sharpe Ratio]))/_xlfn.STDEV.P(Table2[Sharpe Ratio])</f>
        <v>-0.28375499816817462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4.7524488042223982</v>
      </c>
    </row>
    <row r="409" spans="1:44" x14ac:dyDescent="0.3">
      <c r="A409" t="s">
        <v>61</v>
      </c>
      <c r="B409" t="s">
        <v>62</v>
      </c>
      <c r="C409" t="s">
        <v>2908</v>
      </c>
      <c r="D409" t="s">
        <v>24</v>
      </c>
      <c r="E409">
        <v>362550.08613800001</v>
      </c>
      <c r="F409">
        <v>1271.45</v>
      </c>
      <c r="G409">
        <v>5.2805373924662504</v>
      </c>
      <c r="H409">
        <f>(Table2[[#This Row],[1Y Return vs Nifty]]-AVERAGE(Table2[1Y Return vs Nifty]))/_xlfn.STDEV.P(Table2[1Y Return vs Nifty])</f>
        <v>-0.47458105815170543</v>
      </c>
      <c r="I409">
        <v>0.94628316359768405</v>
      </c>
      <c r="J409">
        <f>(Table2[[#This Row],[1M Return vs Nifty]]-AVERAGE(Table2[1M Return vs Nifty]))/_xlfn.STDEV.P(Table2[1M Return vs Nifty])</f>
        <v>-0.23932614442049496</v>
      </c>
      <c r="K409">
        <v>5.0838259086228597</v>
      </c>
      <c r="L409">
        <f>(Table2[[#This Row],[6M Return vs Nifty]]-AVERAGE(Table2[6M Return vs Nifty]))/_xlfn.STDEV.P(Table2[6M Return vs Nifty])</f>
        <v>-0.22728051593040083</v>
      </c>
      <c r="M409">
        <v>2.3867993907122198</v>
      </c>
      <c r="N409">
        <f>(Table2[[#This Row],[1W Return vs Nifty]]-AVERAGE(Table2[1W Return vs Nifty]))/_xlfn.STDEV.P(Table2[1W Return vs Nifty])</f>
        <v>0.4893740798028523</v>
      </c>
      <c r="O409">
        <v>1199.79</v>
      </c>
      <c r="P409">
        <v>1159.2158244836901</v>
      </c>
      <c r="Q409">
        <v>1078.0305374443201</v>
      </c>
      <c r="R409">
        <v>72.198380328900001</v>
      </c>
      <c r="S409" s="1">
        <f>(Table2[[#This Row],[Close Price]]-Table2[[#This Row],[20D EMA]])/Table2[[#This Row],[20D EMA]]</f>
        <v>5.9727118912476423E-2</v>
      </c>
      <c r="T409" s="1">
        <f>(Table2[[#This Row],[Close Price]]-Table2[[#This Row],[50D EMA]])/Table2[[#This Row],[50D EMA]]</f>
        <v>9.6819050556265995E-2</v>
      </c>
      <c r="U409" s="1">
        <f>(Table2[[#This Row],[Close Price]]-Table2[[#This Row],[200D EMA]])/Table2[[#This Row],[200D EMA]]</f>
        <v>0.17941927973044086</v>
      </c>
      <c r="V409">
        <v>0.99249197978901804</v>
      </c>
      <c r="W409">
        <v>1226</v>
      </c>
      <c r="X409">
        <v>1278.75</v>
      </c>
      <c r="Y409">
        <v>1225.05</v>
      </c>
      <c r="Z409">
        <v>1278.75</v>
      </c>
      <c r="AA409">
        <v>1101.55</v>
      </c>
      <c r="AB409">
        <v>1278.75</v>
      </c>
      <c r="AC409" s="1">
        <f>(Table2[[#This Row],[Close Price]]/Table2[[#This Row],[Day Low]])-1</f>
        <v>3.707177814029361E-2</v>
      </c>
      <c r="AD409" s="1">
        <f>(Table2[[#This Row],[Day High]]/Table2[[#This Row],[Close Price]])-1</f>
        <v>5.7414762672538533E-3</v>
      </c>
      <c r="AE409" s="1">
        <f>(Table2[[#This Row],[Close Price]]/Table2[[#This Row],[Current Week Low]])-1</f>
        <v>3.787600506101807E-2</v>
      </c>
      <c r="AF409" s="1">
        <f>(Table2[[#This Row],[Current Week High]]/Table2[[#This Row],[Close Price]])-1</f>
        <v>5.7414762672538533E-3</v>
      </c>
      <c r="AG409" s="1">
        <f>(Table2[[#This Row],[Close Price]]/Table2[[#This Row],[Current Month Low]])-1</f>
        <v>0.15423721120239664</v>
      </c>
      <c r="AH409" s="1">
        <f>(Table2[[#This Row],[Current Month High]]/Table2[[#This Row],[Close Price]])-1</f>
        <v>5.7414762672538533E-3</v>
      </c>
      <c r="AI409">
        <v>0.574147626725385</v>
      </c>
      <c r="AJ409">
        <v>37.135307123982003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0.08</v>
      </c>
      <c r="AM409" t="s">
        <v>2950</v>
      </c>
      <c r="AN409">
        <v>8.58</v>
      </c>
      <c r="AO409" t="s">
        <v>2950</v>
      </c>
      <c r="AP409">
        <v>3.3049106430264999E-2</v>
      </c>
      <c r="AQ409">
        <f>(Table2[[#This Row],[Sharpe Ratio]]-AVERAGE(Table2[Sharpe Ratio]))/_xlfn.STDEV.P(Table2[Sharpe Ratio])</f>
        <v>-0.28587410097218913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-0.73768773967193813</v>
      </c>
    </row>
    <row r="410" spans="1:44" x14ac:dyDescent="0.3">
      <c r="A410" t="s">
        <v>396</v>
      </c>
      <c r="B410" t="s">
        <v>397</v>
      </c>
      <c r="C410" t="s">
        <v>2915</v>
      </c>
      <c r="D410" t="s">
        <v>65</v>
      </c>
      <c r="E410">
        <v>55656.278044909901</v>
      </c>
      <c r="F410">
        <v>26855.599999999999</v>
      </c>
      <c r="G410">
        <v>-9.5108196341929698</v>
      </c>
      <c r="H410">
        <f>(Table2[[#This Row],[1Y Return vs Nifty]]-AVERAGE(Table2[1Y Return vs Nifty]))/_xlfn.STDEV.P(Table2[1Y Return vs Nifty])</f>
        <v>-0.65077930026590636</v>
      </c>
      <c r="I410">
        <v>-1.1842516876351601</v>
      </c>
      <c r="J410">
        <f>(Table2[[#This Row],[1M Return vs Nifty]]-AVERAGE(Table2[1M Return vs Nifty]))/_xlfn.STDEV.P(Table2[1M Return vs Nifty])</f>
        <v>-0.44744949078458873</v>
      </c>
      <c r="K410">
        <v>8.5005533119871401</v>
      </c>
      <c r="L410">
        <f>(Table2[[#This Row],[6M Return vs Nifty]]-AVERAGE(Table2[6M Return vs Nifty]))/_xlfn.STDEV.P(Table2[6M Return vs Nifty])</f>
        <v>-0.12258528112345575</v>
      </c>
      <c r="M410">
        <v>-2.9529642394279998</v>
      </c>
      <c r="N410">
        <f>(Table2[[#This Row],[1W Return vs Nifty]]-AVERAGE(Table2[1W Return vs Nifty]))/_xlfn.STDEV.P(Table2[1W Return vs Nifty])</f>
        <v>-0.56868184792146204</v>
      </c>
      <c r="O410">
        <v>26938.39</v>
      </c>
      <c r="P410">
        <v>26761.423831517401</v>
      </c>
      <c r="Q410">
        <v>25502.0676661281</v>
      </c>
      <c r="R410">
        <v>45.634904442425103</v>
      </c>
      <c r="S410" s="1">
        <f>(Table2[[#This Row],[Close Price]]-Table2[[#This Row],[20D EMA]])/Table2[[#This Row],[20D EMA]]</f>
        <v>-3.0733091324314805E-3</v>
      </c>
      <c r="T410" s="1">
        <f>(Table2[[#This Row],[Close Price]]-Table2[[#This Row],[50D EMA]])/Table2[[#This Row],[50D EMA]]</f>
        <v>3.519101564830976E-3</v>
      </c>
      <c r="U410" s="1">
        <f>(Table2[[#This Row],[Close Price]]-Table2[[#This Row],[200D EMA]])/Table2[[#This Row],[200D EMA]]</f>
        <v>5.3075395751916367E-2</v>
      </c>
      <c r="V410">
        <v>0.88450183675058902</v>
      </c>
      <c r="W410">
        <v>26626.45</v>
      </c>
      <c r="X410">
        <v>27011.65</v>
      </c>
      <c r="Y410">
        <v>26601</v>
      </c>
      <c r="Z410">
        <v>27011.65</v>
      </c>
      <c r="AA410">
        <v>25588.55</v>
      </c>
      <c r="AB410">
        <v>28450</v>
      </c>
      <c r="AC410" s="1">
        <f>(Table2[[#This Row],[Close Price]]/Table2[[#This Row],[Day Low]])-1</f>
        <v>8.6061040807166034E-3</v>
      </c>
      <c r="AD410" s="1">
        <f>(Table2[[#This Row],[Day High]]/Table2[[#This Row],[Close Price]])-1</f>
        <v>5.8107061469490073E-3</v>
      </c>
      <c r="AE410" s="1">
        <f>(Table2[[#This Row],[Close Price]]/Table2[[#This Row],[Current Week Low]])-1</f>
        <v>9.5710687568135722E-3</v>
      </c>
      <c r="AF410" s="1">
        <f>(Table2[[#This Row],[Current Week High]]/Table2[[#This Row],[Close Price]])-1</f>
        <v>5.8107061469490073E-3</v>
      </c>
      <c r="AG410" s="1">
        <f>(Table2[[#This Row],[Close Price]]/Table2[[#This Row],[Current Month Low]])-1</f>
        <v>4.9516287558302396E-2</v>
      </c>
      <c r="AH410" s="1">
        <f>(Table2[[#This Row],[Current Month High]]/Table2[[#This Row],[Close Price]])-1</f>
        <v>5.9369368027525127E-2</v>
      </c>
      <c r="AI410">
        <v>10.364132620384501</v>
      </c>
      <c r="AJ410">
        <v>22.070909090909002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-0.01</v>
      </c>
      <c r="AM410" t="s">
        <v>2949</v>
      </c>
      <c r="AN410">
        <v>-0.53</v>
      </c>
      <c r="AO410" t="s">
        <v>2949</v>
      </c>
      <c r="AP410">
        <v>3.2556969598782001E-2</v>
      </c>
      <c r="AQ410">
        <f>(Table2[[#This Row],[Sharpe Ratio]]-AVERAGE(Table2[Sharpe Ratio]))/_xlfn.STDEV.P(Table2[Sharpe Ratio])</f>
        <v>-0.29130608671658564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-2.0808020068119983</v>
      </c>
    </row>
    <row r="411" spans="1:44" x14ac:dyDescent="0.3">
      <c r="A411" t="s">
        <v>2100</v>
      </c>
      <c r="B411" t="s">
        <v>2101</v>
      </c>
      <c r="C411" t="s">
        <v>2907</v>
      </c>
      <c r="D411" t="s">
        <v>354</v>
      </c>
      <c r="E411">
        <v>2437.9808404349901</v>
      </c>
      <c r="F411">
        <v>1734.25</v>
      </c>
      <c r="G411">
        <v>2.55782960532364</v>
      </c>
      <c r="H411">
        <f>(Table2[[#This Row],[1Y Return vs Nifty]]-AVERAGE(Table2[1Y Return vs Nifty]))/_xlfn.STDEV.P(Table2[1Y Return vs Nifty])</f>
        <v>-0.50701461546632642</v>
      </c>
      <c r="I411">
        <v>4.3058212586365903</v>
      </c>
      <c r="J411">
        <f>(Table2[[#This Row],[1M Return vs Nifty]]-AVERAGE(Table2[1M Return vs Nifty]))/_xlfn.STDEV.P(Table2[1M Return vs Nifty])</f>
        <v>8.8853566027590619E-2</v>
      </c>
      <c r="K411">
        <v>12.6236760867019</v>
      </c>
      <c r="L411">
        <f>(Table2[[#This Row],[6M Return vs Nifty]]-AVERAGE(Table2[6M Return vs Nifty]))/_xlfn.STDEV.P(Table2[6M Return vs Nifty])</f>
        <v>3.7552945430664158E-3</v>
      </c>
      <c r="M411">
        <v>-2.1034426011444398</v>
      </c>
      <c r="N411">
        <f>(Table2[[#This Row],[1W Return vs Nifty]]-AVERAGE(Table2[1W Return vs Nifty]))/_xlfn.STDEV.P(Table2[1W Return vs Nifty])</f>
        <v>-0.40035203645892953</v>
      </c>
      <c r="O411">
        <v>1707.87</v>
      </c>
      <c r="P411">
        <v>1701.6181337358901</v>
      </c>
      <c r="Q411">
        <v>1632.3624836899501</v>
      </c>
      <c r="R411">
        <v>38.414839890269498</v>
      </c>
      <c r="S411" s="1">
        <f>(Table2[[#This Row],[Close Price]]-Table2[[#This Row],[20D EMA]])/Table2[[#This Row],[20D EMA]]</f>
        <v>1.5446140514207821E-2</v>
      </c>
      <c r="T411" s="1">
        <f>(Table2[[#This Row],[Close Price]]-Table2[[#This Row],[50D EMA]])/Table2[[#This Row],[50D EMA]]</f>
        <v>1.917696198527628E-2</v>
      </c>
      <c r="U411" s="1">
        <f>(Table2[[#This Row],[Close Price]]-Table2[[#This Row],[200D EMA]])/Table2[[#This Row],[200D EMA]]</f>
        <v>6.2417212676766212E-2</v>
      </c>
      <c r="V411">
        <v>1.0700183579411</v>
      </c>
      <c r="W411">
        <v>1731</v>
      </c>
      <c r="X411">
        <v>1766.3</v>
      </c>
      <c r="Y411">
        <v>1731</v>
      </c>
      <c r="Z411">
        <v>1784.7</v>
      </c>
      <c r="AA411">
        <v>1465</v>
      </c>
      <c r="AB411">
        <v>1819.95</v>
      </c>
      <c r="AC411" s="1">
        <f>(Table2[[#This Row],[Close Price]]/Table2[[#This Row],[Day Low]])-1</f>
        <v>1.8775274407856202E-3</v>
      </c>
      <c r="AD411" s="1">
        <f>(Table2[[#This Row],[Day High]]/Table2[[#This Row],[Close Price]])-1</f>
        <v>1.8480611215222709E-2</v>
      </c>
      <c r="AE411" s="1">
        <f>(Table2[[#This Row],[Close Price]]/Table2[[#This Row],[Current Week Low]])-1</f>
        <v>1.8775274407856202E-3</v>
      </c>
      <c r="AF411" s="1">
        <f>(Table2[[#This Row],[Current Week High]]/Table2[[#This Row],[Close Price]])-1</f>
        <v>2.9090384892604959E-2</v>
      </c>
      <c r="AG411" s="1">
        <f>(Table2[[#This Row],[Close Price]]/Table2[[#This Row],[Current Month Low]])-1</f>
        <v>0.18378839590443685</v>
      </c>
      <c r="AH411" s="1">
        <f>(Table2[[#This Row],[Current Month High]]/Table2[[#This Row],[Close Price]])-1</f>
        <v>4.9416174138676716E-2</v>
      </c>
      <c r="AI411">
        <v>22.669741963384698</v>
      </c>
      <c r="AJ411">
        <v>35.48828125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-7.0000000000000007E-2</v>
      </c>
      <c r="AM411" t="s">
        <v>2949</v>
      </c>
      <c r="AN411">
        <v>7.08</v>
      </c>
      <c r="AO411" t="s">
        <v>2950</v>
      </c>
      <c r="AP411">
        <v>3.2073613578024997E-2</v>
      </c>
      <c r="AQ411">
        <f>(Table2[[#This Row],[Sharpe Ratio]]-AVERAGE(Table2[Sharpe Ratio]))/_xlfn.STDEV.P(Table2[Sharpe Ratio])</f>
        <v>-0.29664115380820805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-1.111398945162807</v>
      </c>
    </row>
    <row r="412" spans="1:44" x14ac:dyDescent="0.3">
      <c r="A412" t="s">
        <v>1135</v>
      </c>
      <c r="B412" t="s">
        <v>1136</v>
      </c>
      <c r="C412" t="s">
        <v>2916</v>
      </c>
      <c r="D412" t="s">
        <v>46</v>
      </c>
      <c r="E412">
        <v>9575.7428193600008</v>
      </c>
      <c r="F412">
        <v>683.8</v>
      </c>
      <c r="G412">
        <v>57.749452866956297</v>
      </c>
      <c r="H412">
        <f>(Table2[[#This Row],[1Y Return vs Nifty]]-AVERAGE(Table2[1Y Return vs Nifty]))/_xlfn.STDEV.P(Table2[1Y Return vs Nifty])</f>
        <v>0.15044142325964371</v>
      </c>
      <c r="I412">
        <v>26.9675494485586</v>
      </c>
      <c r="J412">
        <f>(Table2[[#This Row],[1M Return vs Nifty]]-AVERAGE(Table2[1M Return vs Nifty]))/_xlfn.STDEV.P(Table2[1M Return vs Nifty])</f>
        <v>2.3025862832140276</v>
      </c>
      <c r="K412">
        <v>11.643878202769899</v>
      </c>
      <c r="L412">
        <f>(Table2[[#This Row],[6M Return vs Nifty]]-AVERAGE(Table2[6M Return vs Nifty]))/_xlfn.STDEV.P(Table2[6M Return vs Nifty])</f>
        <v>-2.6267636001700834E-2</v>
      </c>
      <c r="M412">
        <v>-3.3714165524819002</v>
      </c>
      <c r="N412">
        <f>(Table2[[#This Row],[1W Return vs Nifty]]-AVERAGE(Table2[1W Return vs Nifty]))/_xlfn.STDEV.P(Table2[1W Return vs Nifty])</f>
        <v>-0.65159674471531204</v>
      </c>
      <c r="O412">
        <v>626.65</v>
      </c>
      <c r="P412">
        <v>576.17137058559501</v>
      </c>
      <c r="Q412">
        <v>526.46639035995304</v>
      </c>
      <c r="R412">
        <v>48.304029908496297</v>
      </c>
      <c r="S412" s="1">
        <f>(Table2[[#This Row],[Close Price]]-Table2[[#This Row],[20D EMA]])/Table2[[#This Row],[20D EMA]]</f>
        <v>9.1199234022181414E-2</v>
      </c>
      <c r="T412" s="1">
        <f>(Table2[[#This Row],[Close Price]]-Table2[[#This Row],[50D EMA]])/Table2[[#This Row],[50D EMA]]</f>
        <v>0.18679968306133637</v>
      </c>
      <c r="U412" s="1">
        <f>(Table2[[#This Row],[Close Price]]-Table2[[#This Row],[200D EMA]])/Table2[[#This Row],[200D EMA]]</f>
        <v>0.29884834534731752</v>
      </c>
      <c r="V412">
        <v>2.1775181958172301</v>
      </c>
      <c r="W412">
        <v>675.35</v>
      </c>
      <c r="X412">
        <v>693.85</v>
      </c>
      <c r="Y412">
        <v>667.9</v>
      </c>
      <c r="Z412">
        <v>693.85</v>
      </c>
      <c r="AA412">
        <v>483.35</v>
      </c>
      <c r="AB412">
        <v>716</v>
      </c>
      <c r="AC412" s="1">
        <f>(Table2[[#This Row],[Close Price]]/Table2[[#This Row],[Day Low]])-1</f>
        <v>1.2512030798844886E-2</v>
      </c>
      <c r="AD412" s="1">
        <f>(Table2[[#This Row],[Day High]]/Table2[[#This Row],[Close Price]])-1</f>
        <v>1.4697279906405569E-2</v>
      </c>
      <c r="AE412" s="1">
        <f>(Table2[[#This Row],[Close Price]]/Table2[[#This Row],[Current Week Low]])-1</f>
        <v>2.3805958975894548E-2</v>
      </c>
      <c r="AF412" s="1">
        <f>(Table2[[#This Row],[Current Week High]]/Table2[[#This Row],[Close Price]])-1</f>
        <v>1.4697279906405569E-2</v>
      </c>
      <c r="AG412" s="1">
        <f>(Table2[[#This Row],[Close Price]]/Table2[[#This Row],[Current Month Low]])-1</f>
        <v>0.41470983759180702</v>
      </c>
      <c r="AH412" s="1">
        <f>(Table2[[#This Row],[Current Month High]]/Table2[[#This Row],[Close Price]])-1</f>
        <v>4.7089792336940661E-2</v>
      </c>
      <c r="AI412">
        <v>4.7089792336940599</v>
      </c>
      <c r="AJ412">
        <v>86.856127886323193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0.19</v>
      </c>
      <c r="AM412" t="s">
        <v>2950</v>
      </c>
      <c r="AN412">
        <v>27.74</v>
      </c>
      <c r="AO412" t="s">
        <v>2950</v>
      </c>
      <c r="AP412">
        <v>3.1338927293914999E-2</v>
      </c>
      <c r="AQ412">
        <f>(Table2[[#This Row],[Sharpe Ratio]]-AVERAGE(Table2[Sharpe Ratio]))/_xlfn.STDEV.P(Table2[Sharpe Ratio])</f>
        <v>-0.30475029168732859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1.4704130340693298</v>
      </c>
    </row>
    <row r="413" spans="1:44" x14ac:dyDescent="0.3">
      <c r="A413" t="s">
        <v>1492</v>
      </c>
      <c r="B413" t="s">
        <v>1493</v>
      </c>
      <c r="C413" t="s">
        <v>2912</v>
      </c>
      <c r="D413" t="s">
        <v>255</v>
      </c>
      <c r="E413">
        <v>5747.5149892299996</v>
      </c>
      <c r="F413">
        <v>513.95000000000005</v>
      </c>
      <c r="G413">
        <v>3.3081840997204899</v>
      </c>
      <c r="H413">
        <f>(Table2[[#This Row],[1Y Return vs Nifty]]-AVERAGE(Table2[1Y Return vs Nifty]))/_xlfn.STDEV.P(Table2[1Y Return vs Nifty])</f>
        <v>-0.4980762102451608</v>
      </c>
      <c r="I413">
        <v>17.633340626305401</v>
      </c>
      <c r="J413">
        <f>(Table2[[#This Row],[1M Return vs Nifty]]-AVERAGE(Table2[1M Return vs Nifty]))/_xlfn.STDEV.P(Table2[1M Return vs Nifty])</f>
        <v>1.3907651155741514</v>
      </c>
      <c r="K413">
        <v>29.8527847521061</v>
      </c>
      <c r="L413">
        <f>(Table2[[#This Row],[6M Return vs Nifty]]-AVERAGE(Table2[6M Return vs Nifty]))/_xlfn.STDEV.P(Table2[6M Return vs Nifty])</f>
        <v>0.53168900545683362</v>
      </c>
      <c r="M413">
        <v>-3.9954519902321901</v>
      </c>
      <c r="N413">
        <f>(Table2[[#This Row],[1W Return vs Nifty]]-AVERAGE(Table2[1W Return vs Nifty]))/_xlfn.STDEV.P(Table2[1W Return vs Nifty])</f>
        <v>-0.7752472355900164</v>
      </c>
      <c r="O413">
        <v>482.94</v>
      </c>
      <c r="P413">
        <v>452.24925837399798</v>
      </c>
      <c r="Q413">
        <v>414.15343962264399</v>
      </c>
      <c r="R413">
        <v>56.533686127079399</v>
      </c>
      <c r="S413" s="1">
        <f>(Table2[[#This Row],[Close Price]]-Table2[[#This Row],[20D EMA]])/Table2[[#This Row],[20D EMA]]</f>
        <v>6.4210875056942993E-2</v>
      </c>
      <c r="T413" s="1">
        <f>(Table2[[#This Row],[Close Price]]-Table2[[#This Row],[50D EMA]])/Table2[[#This Row],[50D EMA]]</f>
        <v>0.1364308298654571</v>
      </c>
      <c r="U413" s="1">
        <f>(Table2[[#This Row],[Close Price]]-Table2[[#This Row],[200D EMA]])/Table2[[#This Row],[200D EMA]]</f>
        <v>0.24096518543534426</v>
      </c>
      <c r="V413">
        <v>1.64860982248148</v>
      </c>
      <c r="W413">
        <v>511.45</v>
      </c>
      <c r="X413">
        <v>530</v>
      </c>
      <c r="Y413">
        <v>501.3</v>
      </c>
      <c r="Z413">
        <v>530</v>
      </c>
      <c r="AA413">
        <v>399</v>
      </c>
      <c r="AB413">
        <v>530</v>
      </c>
      <c r="AC413" s="1">
        <f>(Table2[[#This Row],[Close Price]]/Table2[[#This Row],[Day Low]])-1</f>
        <v>4.8880633493011416E-3</v>
      </c>
      <c r="AD413" s="1">
        <f>(Table2[[#This Row],[Day High]]/Table2[[#This Row],[Close Price]])-1</f>
        <v>3.122871874695976E-2</v>
      </c>
      <c r="AE413" s="1">
        <f>(Table2[[#This Row],[Close Price]]/Table2[[#This Row],[Current Week Low]])-1</f>
        <v>2.5234390584480515E-2</v>
      </c>
      <c r="AF413" s="1">
        <f>(Table2[[#This Row],[Current Week High]]/Table2[[#This Row],[Close Price]])-1</f>
        <v>3.122871874695976E-2</v>
      </c>
      <c r="AG413" s="1">
        <f>(Table2[[#This Row],[Close Price]]/Table2[[#This Row],[Current Month Low]])-1</f>
        <v>0.28809523809523818</v>
      </c>
      <c r="AH413" s="1">
        <f>(Table2[[#This Row],[Current Month High]]/Table2[[#This Row],[Close Price]])-1</f>
        <v>3.122871874695976E-2</v>
      </c>
      <c r="AI413">
        <v>3.1228718746959698</v>
      </c>
      <c r="AJ413">
        <v>45.286219081272101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0.04</v>
      </c>
      <c r="AM413" t="s">
        <v>2950</v>
      </c>
      <c r="AN413">
        <v>10.96</v>
      </c>
      <c r="AO413" t="s">
        <v>2950</v>
      </c>
      <c r="AP413">
        <v>3.0794856642116002E-2</v>
      </c>
      <c r="AQ413">
        <f>(Table2[[#This Row],[Sharpe Ratio]]-AVERAGE(Table2[Sharpe Ratio]))/_xlfn.STDEV.P(Table2[Sharpe Ratio])</f>
        <v>-0.31075549966091381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0.33837517553489405</v>
      </c>
    </row>
    <row r="414" spans="1:44" x14ac:dyDescent="0.3">
      <c r="A414" t="s">
        <v>1067</v>
      </c>
      <c r="B414" t="s">
        <v>1068</v>
      </c>
      <c r="C414" t="s">
        <v>2907</v>
      </c>
      <c r="D414" t="s">
        <v>354</v>
      </c>
      <c r="E414">
        <v>10664.88815871</v>
      </c>
      <c r="F414">
        <v>2413.9</v>
      </c>
      <c r="G414">
        <v>67.363478972182705</v>
      </c>
      <c r="H414">
        <f>(Table2[[#This Row],[1Y Return vs Nifty]]-AVERAGE(Table2[1Y Return vs Nifty]))/_xlfn.STDEV.P(Table2[1Y Return vs Nifty])</f>
        <v>0.26496604032674537</v>
      </c>
      <c r="I414">
        <v>17.146776828864301</v>
      </c>
      <c r="J414">
        <f>(Table2[[#This Row],[1M Return vs Nifty]]-AVERAGE(Table2[1M Return vs Nifty]))/_xlfn.STDEV.P(Table2[1M Return vs Nifty])</f>
        <v>1.3432346629817118</v>
      </c>
      <c r="K414">
        <v>9.8239302466301108</v>
      </c>
      <c r="L414">
        <f>(Table2[[#This Row],[6M Return vs Nifty]]-AVERAGE(Table2[6M Return vs Nifty]))/_xlfn.STDEV.P(Table2[6M Return vs Nifty])</f>
        <v>-8.2034414005957151E-2</v>
      </c>
      <c r="M414">
        <v>21.157575894540798</v>
      </c>
      <c r="N414">
        <f>(Table2[[#This Row],[1W Return vs Nifty]]-AVERAGE(Table2[1W Return vs Nifty]))/_xlfn.STDEV.P(Table2[1W Return vs Nifty])</f>
        <v>4.2087393407971074</v>
      </c>
      <c r="O414">
        <v>2120.09</v>
      </c>
      <c r="P414">
        <v>2015.1867130733699</v>
      </c>
      <c r="Q414">
        <v>1872.7358722952699</v>
      </c>
      <c r="R414">
        <v>50.416082478152397</v>
      </c>
      <c r="S414" s="1">
        <f>(Table2[[#This Row],[Close Price]]-Table2[[#This Row],[20D EMA]])/Table2[[#This Row],[20D EMA]]</f>
        <v>0.13858373936955504</v>
      </c>
      <c r="T414" s="1">
        <f>(Table2[[#This Row],[Close Price]]-Table2[[#This Row],[50D EMA]])/Table2[[#This Row],[50D EMA]]</f>
        <v>0.19785426548319726</v>
      </c>
      <c r="U414" s="1">
        <f>(Table2[[#This Row],[Close Price]]-Table2[[#This Row],[200D EMA]])/Table2[[#This Row],[200D EMA]]</f>
        <v>0.28896980920297449</v>
      </c>
      <c r="V414">
        <v>3.9936516306099601</v>
      </c>
      <c r="W414">
        <v>2380.5500000000002</v>
      </c>
      <c r="X414">
        <v>2466</v>
      </c>
      <c r="Y414">
        <v>2380.5500000000002</v>
      </c>
      <c r="Z414">
        <v>2544.9</v>
      </c>
      <c r="AA414">
        <v>1820</v>
      </c>
      <c r="AB414">
        <v>2747.85</v>
      </c>
      <c r="AC414" s="1">
        <f>(Table2[[#This Row],[Close Price]]/Table2[[#This Row],[Day Low]])-1</f>
        <v>1.4009367583121435E-2</v>
      </c>
      <c r="AD414" s="1">
        <f>(Table2[[#This Row],[Day High]]/Table2[[#This Row],[Close Price]])-1</f>
        <v>2.1583329881105229E-2</v>
      </c>
      <c r="AE414" s="1">
        <f>(Table2[[#This Row],[Close Price]]/Table2[[#This Row],[Current Week Low]])-1</f>
        <v>1.4009367583121435E-2</v>
      </c>
      <c r="AF414" s="1">
        <f>(Table2[[#This Row],[Current Week High]]/Table2[[#This Row],[Close Price]])-1</f>
        <v>5.4269025228882661E-2</v>
      </c>
      <c r="AG414" s="1">
        <f>(Table2[[#This Row],[Close Price]]/Table2[[#This Row],[Current Month Low]])-1</f>
        <v>0.32631868131868136</v>
      </c>
      <c r="AH414" s="1">
        <f>(Table2[[#This Row],[Current Month High]]/Table2[[#This Row],[Close Price]])-1</f>
        <v>0.13834458759683499</v>
      </c>
      <c r="AI414">
        <v>13.8344587596835</v>
      </c>
      <c r="AJ414">
        <v>105.263605442176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0.26</v>
      </c>
      <c r="AM414" t="s">
        <v>2950</v>
      </c>
      <c r="AN414">
        <v>23.1</v>
      </c>
      <c r="AO414" t="s">
        <v>2950</v>
      </c>
      <c r="AP414">
        <v>3.0544497672325002E-2</v>
      </c>
      <c r="AQ414">
        <f>(Table2[[#This Row],[Sharpe Ratio]]-AVERAGE(Table2[Sharpe Ratio]))/_xlfn.STDEV.P(Table2[Sharpe Ratio])</f>
        <v>-0.31351884974545935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5.4213867803541476</v>
      </c>
    </row>
    <row r="415" spans="1:44" x14ac:dyDescent="0.3">
      <c r="A415" t="s">
        <v>615</v>
      </c>
      <c r="B415" t="s">
        <v>616</v>
      </c>
      <c r="C415" t="s">
        <v>2922</v>
      </c>
      <c r="D415" t="s">
        <v>165</v>
      </c>
      <c r="E415">
        <v>27621.949442149999</v>
      </c>
      <c r="F415">
        <v>1097.05</v>
      </c>
      <c r="G415">
        <v>-16.713580584356301</v>
      </c>
      <c r="H415">
        <f>(Table2[[#This Row],[1Y Return vs Nifty]]-AVERAGE(Table2[1Y Return vs Nifty]))/_xlfn.STDEV.P(Table2[1Y Return vs Nifty])</f>
        <v>-0.73658034039361076</v>
      </c>
      <c r="I415">
        <v>-2.0065643241849802</v>
      </c>
      <c r="J415">
        <f>(Table2[[#This Row],[1M Return vs Nifty]]-AVERAGE(Table2[1M Return vs Nifty]))/_xlfn.STDEV.P(Table2[1M Return vs Nifty])</f>
        <v>-0.52777789169161771</v>
      </c>
      <c r="K415">
        <v>-10.854031071043501</v>
      </c>
      <c r="L415">
        <f>(Table2[[#This Row],[6M Return vs Nifty]]-AVERAGE(Table2[6M Return vs Nifty]))/_xlfn.STDEV.P(Table2[6M Return vs Nifty])</f>
        <v>-0.71564774041622703</v>
      </c>
      <c r="M415">
        <v>-1.1042600309310699</v>
      </c>
      <c r="N415">
        <f>(Table2[[#This Row],[1W Return vs Nifty]]-AVERAGE(Table2[1W Return vs Nifty]))/_xlfn.STDEV.P(Table2[1W Return vs Nifty])</f>
        <v>-0.20236742243486078</v>
      </c>
      <c r="O415">
        <v>1097.73</v>
      </c>
      <c r="P415">
        <v>1087.63960127785</v>
      </c>
      <c r="Q415">
        <v>1053.7004208947601</v>
      </c>
      <c r="R415">
        <v>51.629027035788397</v>
      </c>
      <c r="S415" s="1">
        <f>(Table2[[#This Row],[Close Price]]-Table2[[#This Row],[20D EMA]])/Table2[[#This Row],[20D EMA]]</f>
        <v>-6.1946015869117506E-4</v>
      </c>
      <c r="T415" s="1">
        <f>(Table2[[#This Row],[Close Price]]-Table2[[#This Row],[50D EMA]])/Table2[[#This Row],[50D EMA]]</f>
        <v>8.6521295391357549E-3</v>
      </c>
      <c r="U415" s="1">
        <f>(Table2[[#This Row],[Close Price]]-Table2[[#This Row],[200D EMA]])/Table2[[#This Row],[200D EMA]]</f>
        <v>4.114032626885461E-2</v>
      </c>
      <c r="V415">
        <v>1.14978708188582</v>
      </c>
      <c r="W415">
        <v>1095</v>
      </c>
      <c r="X415">
        <v>1122</v>
      </c>
      <c r="Y415">
        <v>1092.4000000000001</v>
      </c>
      <c r="Z415">
        <v>1125.3</v>
      </c>
      <c r="AA415">
        <v>960.05</v>
      </c>
      <c r="AB415">
        <v>1162</v>
      </c>
      <c r="AC415" s="1">
        <f>(Table2[[#This Row],[Close Price]]/Table2[[#This Row],[Day Low]])-1</f>
        <v>1.8721461187214405E-3</v>
      </c>
      <c r="AD415" s="1">
        <f>(Table2[[#This Row],[Day High]]/Table2[[#This Row],[Close Price]])-1</f>
        <v>2.2742810263889579E-2</v>
      </c>
      <c r="AE415" s="1">
        <f>(Table2[[#This Row],[Close Price]]/Table2[[#This Row],[Current Week Low]])-1</f>
        <v>4.2566825338703485E-3</v>
      </c>
      <c r="AF415" s="1">
        <f>(Table2[[#This Row],[Current Week High]]/Table2[[#This Row],[Close Price]])-1</f>
        <v>2.5750877352900936E-2</v>
      </c>
      <c r="AG415" s="1">
        <f>(Table2[[#This Row],[Close Price]]/Table2[[#This Row],[Current Month Low]])-1</f>
        <v>0.14270090099473975</v>
      </c>
      <c r="AH415" s="1">
        <f>(Table2[[#This Row],[Current Month High]]/Table2[[#This Row],[Close Price]])-1</f>
        <v>5.9204229524634222E-2</v>
      </c>
      <c r="AI415">
        <v>22.966136456861499</v>
      </c>
      <c r="AJ415">
        <v>17.583065380493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-0.04</v>
      </c>
      <c r="AM415" t="s">
        <v>2949</v>
      </c>
      <c r="AN415">
        <v>3.17</v>
      </c>
      <c r="AO415" t="s">
        <v>2950</v>
      </c>
      <c r="AP415">
        <v>3.0283574193315E-2</v>
      </c>
      <c r="AQ415">
        <f>(Table2[[#This Row],[Sharpe Ratio]]-AVERAGE(Table2[Sharpe Ratio]))/_xlfn.STDEV.P(Table2[Sharpe Ratio])</f>
        <v>-0.31639880614719768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-2.4987722010835141</v>
      </c>
    </row>
    <row r="416" spans="1:44" x14ac:dyDescent="0.3">
      <c r="A416" t="s">
        <v>1289</v>
      </c>
      <c r="B416" t="s">
        <v>1290</v>
      </c>
      <c r="C416" t="s">
        <v>2910</v>
      </c>
      <c r="D416" t="s">
        <v>235</v>
      </c>
      <c r="E416">
        <v>7610.5273031999996</v>
      </c>
      <c r="F416">
        <v>595.54999999999995</v>
      </c>
      <c r="G416">
        <v>-34.931596874984301</v>
      </c>
      <c r="H416">
        <f>(Table2[[#This Row],[1Y Return vs Nifty]]-AVERAGE(Table2[1Y Return vs Nifty]))/_xlfn.STDEV.P(Table2[1Y Return vs Nifty])</f>
        <v>-0.9535977810132249</v>
      </c>
      <c r="I416">
        <v>-0.49291934158210998</v>
      </c>
      <c r="J416">
        <f>(Table2[[#This Row],[1M Return vs Nifty]]-AVERAGE(Table2[1M Return vs Nifty]))/_xlfn.STDEV.P(Table2[1M Return vs Nifty])</f>
        <v>-0.37991602554836307</v>
      </c>
      <c r="K416">
        <v>-18.069764119380299</v>
      </c>
      <c r="L416">
        <f>(Table2[[#This Row],[6M Return vs Nifty]]-AVERAGE(Table2[6M Return vs Nifty]))/_xlfn.STDEV.P(Table2[6M Return vs Nifty])</f>
        <v>-0.93675196577994746</v>
      </c>
      <c r="M416">
        <v>-2.8167175188755902</v>
      </c>
      <c r="N416">
        <f>(Table2[[#This Row],[1W Return vs Nifty]]-AVERAGE(Table2[1W Return vs Nifty]))/_xlfn.STDEV.P(Table2[1W Return vs Nifty])</f>
        <v>-0.54168502553408426</v>
      </c>
      <c r="O416">
        <v>594.95000000000005</v>
      </c>
      <c r="P416">
        <v>591.00241688110702</v>
      </c>
      <c r="Q416">
        <v>603.85696378494504</v>
      </c>
      <c r="R416">
        <v>53.8534842356027</v>
      </c>
      <c r="S416" s="1">
        <f>(Table2[[#This Row],[Close Price]]-Table2[[#This Row],[20D EMA]])/Table2[[#This Row],[20D EMA]]</f>
        <v>1.0084881082442372E-3</v>
      </c>
      <c r="T416" s="1">
        <f>(Table2[[#This Row],[Close Price]]-Table2[[#This Row],[50D EMA]])/Table2[[#This Row],[50D EMA]]</f>
        <v>7.6946946222180602E-3</v>
      </c>
      <c r="U416" s="1">
        <f>(Table2[[#This Row],[Close Price]]-Table2[[#This Row],[200D EMA]])/Table2[[#This Row],[200D EMA]]</f>
        <v>-1.3756509046244085E-2</v>
      </c>
      <c r="V416">
        <v>1.41628803771747</v>
      </c>
      <c r="W416">
        <v>593</v>
      </c>
      <c r="X416">
        <v>603</v>
      </c>
      <c r="Y416">
        <v>593</v>
      </c>
      <c r="Z416">
        <v>603</v>
      </c>
      <c r="AA416">
        <v>559.5</v>
      </c>
      <c r="AB416">
        <v>624</v>
      </c>
      <c r="AC416" s="1">
        <f>(Table2[[#This Row],[Close Price]]/Table2[[#This Row],[Day Low]])-1</f>
        <v>4.3001686340640166E-3</v>
      </c>
      <c r="AD416" s="1">
        <f>(Table2[[#This Row],[Day High]]/Table2[[#This Row],[Close Price]])-1</f>
        <v>1.2509445050793433E-2</v>
      </c>
      <c r="AE416" s="1">
        <f>(Table2[[#This Row],[Close Price]]/Table2[[#This Row],[Current Week Low]])-1</f>
        <v>4.3001686340640166E-3</v>
      </c>
      <c r="AF416" s="1">
        <f>(Table2[[#This Row],[Current Week High]]/Table2[[#This Row],[Close Price]])-1</f>
        <v>1.2509445050793433E-2</v>
      </c>
      <c r="AG416" s="1">
        <f>(Table2[[#This Row],[Close Price]]/Table2[[#This Row],[Current Month Low]])-1</f>
        <v>6.4432529043789044E-2</v>
      </c>
      <c r="AH416" s="1">
        <f>(Table2[[#This Row],[Current Month High]]/Table2[[#This Row],[Close Price]])-1</f>
        <v>4.7770968012761372E-2</v>
      </c>
      <c r="AI416">
        <v>25.850054571404499</v>
      </c>
      <c r="AJ416">
        <v>7.9677302393038296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-0.04</v>
      </c>
      <c r="AM416" t="s">
        <v>2949</v>
      </c>
      <c r="AN416">
        <v>3.55</v>
      </c>
      <c r="AO416" t="s">
        <v>2950</v>
      </c>
      <c r="AP416">
        <v>3.0099695472539999E-2</v>
      </c>
      <c r="AQ416">
        <f>(Table2[[#This Row],[Sharpe Ratio]]-AVERAGE(Table2[Sharpe Ratio]))/_xlfn.STDEV.P(Table2[Sharpe Ratio])</f>
        <v>-0.31842837704303534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17" spans="1:44" x14ac:dyDescent="0.3">
      <c r="A417" t="s">
        <v>1049</v>
      </c>
      <c r="B417" t="s">
        <v>1050</v>
      </c>
      <c r="C417" t="s">
        <v>2908</v>
      </c>
      <c r="D417" t="s">
        <v>24</v>
      </c>
      <c r="E417">
        <v>10850.26781202</v>
      </c>
      <c r="F417">
        <v>103.62</v>
      </c>
      <c r="G417">
        <v>-4.8929395267123201</v>
      </c>
      <c r="H417">
        <f>(Table2[[#This Row],[1Y Return vs Nifty]]-AVERAGE(Table2[1Y Return vs Nifty]))/_xlfn.STDEV.P(Table2[1Y Return vs Nifty])</f>
        <v>-0.5957699893713263</v>
      </c>
      <c r="I417">
        <v>3.3552010759874298</v>
      </c>
      <c r="J417">
        <f>(Table2[[#This Row],[1M Return vs Nifty]]-AVERAGE(Table2[1M Return vs Nifty]))/_xlfn.STDEV.P(Table2[1M Return vs Nifty])</f>
        <v>-4.0086809427908269E-3</v>
      </c>
      <c r="K417">
        <v>-12.518096779105299</v>
      </c>
      <c r="L417">
        <f>(Table2[[#This Row],[6M Return vs Nifty]]-AVERAGE(Table2[6M Return vs Nifty]))/_xlfn.STDEV.P(Table2[6M Return vs Nifty])</f>
        <v>-0.76663798033649988</v>
      </c>
      <c r="M417">
        <v>-0.98552419411626102</v>
      </c>
      <c r="N417">
        <f>(Table2[[#This Row],[1W Return vs Nifty]]-AVERAGE(Table2[1W Return vs Nifty]))/_xlfn.STDEV.P(Table2[1W Return vs Nifty])</f>
        <v>-0.17884032185945262</v>
      </c>
      <c r="O417">
        <v>100.02</v>
      </c>
      <c r="P417">
        <v>98.180321909113104</v>
      </c>
      <c r="Q417">
        <v>95.470164456852899</v>
      </c>
      <c r="R417">
        <v>54.508554535999302</v>
      </c>
      <c r="S417" s="1">
        <f>(Table2[[#This Row],[Close Price]]-Table2[[#This Row],[20D EMA]])/Table2[[#This Row],[20D EMA]]</f>
        <v>3.5992801439712147E-2</v>
      </c>
      <c r="T417" s="1">
        <f>(Table2[[#This Row],[Close Price]]-Table2[[#This Row],[50D EMA]])/Table2[[#This Row],[50D EMA]]</f>
        <v>5.5404973064994492E-2</v>
      </c>
      <c r="U417" s="1">
        <f>(Table2[[#This Row],[Close Price]]-Table2[[#This Row],[200D EMA]])/Table2[[#This Row],[200D EMA]]</f>
        <v>8.5365261383103297E-2</v>
      </c>
      <c r="V417">
        <v>1.5045332150169901</v>
      </c>
      <c r="W417">
        <v>102.05</v>
      </c>
      <c r="X417">
        <v>105.25</v>
      </c>
      <c r="Y417">
        <v>101.52</v>
      </c>
      <c r="Z417">
        <v>105.25</v>
      </c>
      <c r="AA417">
        <v>89</v>
      </c>
      <c r="AB417">
        <v>107.8</v>
      </c>
      <c r="AC417" s="1">
        <f>(Table2[[#This Row],[Close Price]]/Table2[[#This Row],[Day Low]])-1</f>
        <v>1.5384615384615552E-2</v>
      </c>
      <c r="AD417" s="1">
        <f>(Table2[[#This Row],[Day High]]/Table2[[#This Row],[Close Price]])-1</f>
        <v>1.5730553947114423E-2</v>
      </c>
      <c r="AE417" s="1">
        <f>(Table2[[#This Row],[Close Price]]/Table2[[#This Row],[Current Week Low]])-1</f>
        <v>2.0685579196217496E-2</v>
      </c>
      <c r="AF417" s="1">
        <f>(Table2[[#This Row],[Current Week High]]/Table2[[#This Row],[Close Price]])-1</f>
        <v>1.5730553947114423E-2</v>
      </c>
      <c r="AG417" s="1">
        <f>(Table2[[#This Row],[Close Price]]/Table2[[#This Row],[Current Month Low]])-1</f>
        <v>0.16426966292134826</v>
      </c>
      <c r="AH417" s="1">
        <f>(Table2[[#This Row],[Current Month High]]/Table2[[#This Row],[Close Price]])-1</f>
        <v>4.0339702760084917E-2</v>
      </c>
      <c r="AI417">
        <v>12.4300328121984</v>
      </c>
      <c r="AJ417">
        <v>29.363295880149799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-0.03</v>
      </c>
      <c r="AM417" t="s">
        <v>2949</v>
      </c>
      <c r="AN417">
        <v>7.16</v>
      </c>
      <c r="AO417" t="s">
        <v>2950</v>
      </c>
      <c r="AP417">
        <v>2.9526695308711E-2</v>
      </c>
      <c r="AQ417">
        <f>(Table2[[#This Row],[Sharpe Ratio]]-AVERAGE(Table2[Sharpe Ratio]))/_xlfn.STDEV.P(Table2[Sharpe Ratio])</f>
        <v>-0.3247528960026847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-1.8700098685127542</v>
      </c>
    </row>
    <row r="418" spans="1:44" x14ac:dyDescent="0.3">
      <c r="A418" t="s">
        <v>1561</v>
      </c>
      <c r="B418" t="s">
        <v>1562</v>
      </c>
      <c r="C418" t="s">
        <v>2912</v>
      </c>
      <c r="D418" t="s">
        <v>255</v>
      </c>
      <c r="E418">
        <v>5196.2115396250001</v>
      </c>
      <c r="F418">
        <v>128.33000000000001</v>
      </c>
      <c r="G418">
        <v>-1.64156546964744</v>
      </c>
      <c r="H418">
        <f>(Table2[[#This Row],[1Y Return vs Nifty]]-AVERAGE(Table2[1Y Return vs Nifty]))/_xlfn.STDEV.P(Table2[1Y Return vs Nifty])</f>
        <v>-0.55703883087937678</v>
      </c>
      <c r="I418">
        <v>-6.4662222444046904</v>
      </c>
      <c r="J418">
        <f>(Table2[[#This Row],[1M Return vs Nifty]]-AVERAGE(Table2[1M Return vs Nifty]))/_xlfn.STDEV.P(Table2[1M Return vs Nifty])</f>
        <v>-0.9634238654987004</v>
      </c>
      <c r="K418">
        <v>7.2756947601420796</v>
      </c>
      <c r="L418">
        <f>(Table2[[#This Row],[6M Return vs Nifty]]-AVERAGE(Table2[6M Return vs Nifty]))/_xlfn.STDEV.P(Table2[6M Return vs Nifty])</f>
        <v>-0.1601173515966357</v>
      </c>
      <c r="M418">
        <v>-2.3292691261651699</v>
      </c>
      <c r="N418">
        <f>(Table2[[#This Row],[1W Return vs Nifty]]-AVERAGE(Table2[1W Return vs Nifty]))/_xlfn.STDEV.P(Table2[1W Return vs Nifty])</f>
        <v>-0.44509879118172097</v>
      </c>
      <c r="O418">
        <v>127.13</v>
      </c>
      <c r="P418">
        <v>127.72634757680299</v>
      </c>
      <c r="Q418">
        <v>121.283614329073</v>
      </c>
      <c r="R418">
        <v>39.051201629272299</v>
      </c>
      <c r="S418" s="1">
        <f>(Table2[[#This Row],[Close Price]]-Table2[[#This Row],[20D EMA]])/Table2[[#This Row],[20D EMA]]</f>
        <v>9.4391567686621346E-3</v>
      </c>
      <c r="T418" s="1">
        <f>(Table2[[#This Row],[Close Price]]-Table2[[#This Row],[50D EMA]])/Table2[[#This Row],[50D EMA]]</f>
        <v>4.7261386131317775E-3</v>
      </c>
      <c r="U418" s="1">
        <f>(Table2[[#This Row],[Close Price]]-Table2[[#This Row],[200D EMA]])/Table2[[#This Row],[200D EMA]]</f>
        <v>5.8098414282150179E-2</v>
      </c>
      <c r="V418">
        <v>0.46574342461318802</v>
      </c>
      <c r="W418">
        <v>127.45</v>
      </c>
      <c r="X418">
        <v>132</v>
      </c>
      <c r="Y418">
        <v>126.01</v>
      </c>
      <c r="Z418">
        <v>132</v>
      </c>
      <c r="AA418">
        <v>105.8</v>
      </c>
      <c r="AB418">
        <v>132.4</v>
      </c>
      <c r="AC418" s="1">
        <f>(Table2[[#This Row],[Close Price]]/Table2[[#This Row],[Day Low]])-1</f>
        <v>6.9046684974500838E-3</v>
      </c>
      <c r="AD418" s="1">
        <f>(Table2[[#This Row],[Day High]]/Table2[[#This Row],[Close Price]])-1</f>
        <v>2.8598145406374176E-2</v>
      </c>
      <c r="AE418" s="1">
        <f>(Table2[[#This Row],[Close Price]]/Table2[[#This Row],[Current Week Low]])-1</f>
        <v>1.8411237203396658E-2</v>
      </c>
      <c r="AF418" s="1">
        <f>(Table2[[#This Row],[Current Week High]]/Table2[[#This Row],[Close Price]])-1</f>
        <v>2.8598145406374176E-2</v>
      </c>
      <c r="AG418" s="1">
        <f>(Table2[[#This Row],[Close Price]]/Table2[[#This Row],[Current Month Low]])-1</f>
        <v>0.21294896030245769</v>
      </c>
      <c r="AH418" s="1">
        <f>(Table2[[#This Row],[Current Month High]]/Table2[[#This Row],[Close Price]])-1</f>
        <v>3.1715109483363202E-2</v>
      </c>
      <c r="AI418">
        <v>12.2107067716044</v>
      </c>
      <c r="AJ418">
        <v>29.8229640870005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-0.21</v>
      </c>
      <c r="AM418" t="s">
        <v>2949</v>
      </c>
      <c r="AN418">
        <v>5.45</v>
      </c>
      <c r="AO418" t="s">
        <v>2950</v>
      </c>
      <c r="AP418">
        <v>2.9473689589785999E-2</v>
      </c>
      <c r="AQ418">
        <f>(Table2[[#This Row],[Sharpe Ratio]]-AVERAGE(Table2[Sharpe Ratio]))/_xlfn.STDEV.P(Table2[Sharpe Ratio])</f>
        <v>-0.32533794936823845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19" spans="1:44" x14ac:dyDescent="0.3">
      <c r="A419" t="s">
        <v>90</v>
      </c>
      <c r="B419" t="s">
        <v>91</v>
      </c>
      <c r="C419" t="s">
        <v>2918</v>
      </c>
      <c r="D419" t="s">
        <v>92</v>
      </c>
      <c r="E419">
        <v>304835.90570459998</v>
      </c>
      <c r="F419">
        <v>4783.3500000000004</v>
      </c>
      <c r="G419">
        <v>-2.7869789026109499</v>
      </c>
      <c r="H419">
        <f>(Table2[[#This Row],[1Y Return vs Nifty]]-AVERAGE(Table2[1Y Return vs Nifty]))/_xlfn.STDEV.P(Table2[1Y Return vs Nifty])</f>
        <v>-0.57068327425386989</v>
      </c>
      <c r="I419">
        <v>0.65973729132312697</v>
      </c>
      <c r="J419">
        <f>(Table2[[#This Row],[1M Return vs Nifty]]-AVERAGE(Table2[1M Return vs Nifty]))/_xlfn.STDEV.P(Table2[1M Return vs Nifty])</f>
        <v>-0.26731765359017123</v>
      </c>
      <c r="K419">
        <v>7.7768621781466596</v>
      </c>
      <c r="L419">
        <f>(Table2[[#This Row],[6M Return vs Nifty]]-AVERAGE(Table2[6M Return vs Nifty]))/_xlfn.STDEV.P(Table2[6M Return vs Nifty])</f>
        <v>-0.14476059809797628</v>
      </c>
      <c r="M419">
        <v>1.3897891190879901</v>
      </c>
      <c r="N419">
        <f>(Table2[[#This Row],[1W Return vs Nifty]]-AVERAGE(Table2[1W Return vs Nifty]))/_xlfn.STDEV.P(Table2[1W Return vs Nifty])</f>
        <v>0.29181989932570179</v>
      </c>
      <c r="O419">
        <v>4746.41</v>
      </c>
      <c r="P419">
        <v>4628.3791628381396</v>
      </c>
      <c r="Q419">
        <v>4207.89083708407</v>
      </c>
      <c r="R419">
        <v>47.259265191430202</v>
      </c>
      <c r="S419" s="1">
        <f>(Table2[[#This Row],[Close Price]]-Table2[[#This Row],[20D EMA]])/Table2[[#This Row],[20D EMA]]</f>
        <v>7.7827242062949702E-3</v>
      </c>
      <c r="T419" s="1">
        <f>(Table2[[#This Row],[Close Price]]-Table2[[#This Row],[50D EMA]])/Table2[[#This Row],[50D EMA]]</f>
        <v>3.3482744543952205E-2</v>
      </c>
      <c r="U419" s="1">
        <f>(Table2[[#This Row],[Close Price]]-Table2[[#This Row],[200D EMA]])/Table2[[#This Row],[200D EMA]]</f>
        <v>0.13675715107540781</v>
      </c>
      <c r="V419">
        <v>1.26740768543809</v>
      </c>
      <c r="W419">
        <v>4755</v>
      </c>
      <c r="X419">
        <v>4905</v>
      </c>
      <c r="Y419">
        <v>4755</v>
      </c>
      <c r="Z419">
        <v>4905</v>
      </c>
      <c r="AA419">
        <v>4301</v>
      </c>
      <c r="AB419">
        <v>5219</v>
      </c>
      <c r="AC419" s="1">
        <f>(Table2[[#This Row],[Close Price]]/Table2[[#This Row],[Day Low]])-1</f>
        <v>5.9621451104101553E-3</v>
      </c>
      <c r="AD419" s="1">
        <f>(Table2[[#This Row],[Day High]]/Table2[[#This Row],[Close Price]])-1</f>
        <v>2.5431967136003042E-2</v>
      </c>
      <c r="AE419" s="1">
        <f>(Table2[[#This Row],[Close Price]]/Table2[[#This Row],[Current Week Low]])-1</f>
        <v>5.9621451104101553E-3</v>
      </c>
      <c r="AF419" s="1">
        <f>(Table2[[#This Row],[Current Week High]]/Table2[[#This Row],[Close Price]])-1</f>
        <v>2.5431967136003042E-2</v>
      </c>
      <c r="AG419" s="1">
        <f>(Table2[[#This Row],[Close Price]]/Table2[[#This Row],[Current Month Low]])-1</f>
        <v>0.11214833759590803</v>
      </c>
      <c r="AH419" s="1">
        <f>(Table2[[#This Row],[Current Month High]]/Table2[[#This Row],[Close Price]])-1</f>
        <v>9.1076337713108968E-2</v>
      </c>
      <c r="AI419">
        <v>9.1076337713108906</v>
      </c>
      <c r="AJ419">
        <v>37.009667024704598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-0.02</v>
      </c>
      <c r="AM419" t="s">
        <v>2949</v>
      </c>
      <c r="AN419">
        <v>2.0499999999999998</v>
      </c>
      <c r="AO419" t="s">
        <v>2950</v>
      </c>
      <c r="AP419">
        <v>2.8585060581704999E-2</v>
      </c>
      <c r="AQ419">
        <f>(Table2[[#This Row],[Sharpe Ratio]]-AVERAGE(Table2[Sharpe Ratio]))/_xlfn.STDEV.P(Table2[Sharpe Ratio])</f>
        <v>-0.33514623802935639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-1.0260878646456719</v>
      </c>
    </row>
    <row r="420" spans="1:44" x14ac:dyDescent="0.3">
      <c r="A420" t="s">
        <v>16</v>
      </c>
      <c r="B420" t="s">
        <v>17</v>
      </c>
      <c r="C420" t="s">
        <v>2906</v>
      </c>
      <c r="D420" t="s">
        <v>18</v>
      </c>
      <c r="E420">
        <v>2002982.9969957999</v>
      </c>
      <c r="F420">
        <v>2908.3</v>
      </c>
      <c r="G420">
        <v>1.2809542245832699</v>
      </c>
      <c r="H420">
        <f>(Table2[[#This Row],[1Y Return vs Nifty]]-AVERAGE(Table2[1Y Return vs Nifty]))/_xlfn.STDEV.P(Table2[1Y Return vs Nifty])</f>
        <v>-0.52222506553387982</v>
      </c>
      <c r="I420">
        <v>-6.0386801463240696</v>
      </c>
      <c r="J420">
        <f>(Table2[[#This Row],[1M Return vs Nifty]]-AVERAGE(Table2[1M Return vs Nifty]))/_xlfn.STDEV.P(Table2[1M Return vs Nifty])</f>
        <v>-0.92165900438292259</v>
      </c>
      <c r="K420">
        <v>1.70015553032143</v>
      </c>
      <c r="L420">
        <f>(Table2[[#This Row],[6M Return vs Nifty]]-AVERAGE(Table2[6M Return vs Nifty]))/_xlfn.STDEV.P(Table2[6M Return vs Nifty])</f>
        <v>-0.33096281859720311</v>
      </c>
      <c r="M420">
        <v>-3.5280754209880798</v>
      </c>
      <c r="N420">
        <f>(Table2[[#This Row],[1W Return vs Nifty]]-AVERAGE(Table2[1W Return vs Nifty]))/_xlfn.STDEV.P(Table2[1W Return vs Nifty])</f>
        <v>-0.6826381645111157</v>
      </c>
      <c r="O420">
        <v>2911.6</v>
      </c>
      <c r="P420">
        <v>2900.4180502955801</v>
      </c>
      <c r="Q420">
        <v>2731.47565360915</v>
      </c>
      <c r="R420">
        <v>71.814791825112295</v>
      </c>
      <c r="S420" s="1">
        <f>(Table2[[#This Row],[Close Price]]-Table2[[#This Row],[20D EMA]])/Table2[[#This Row],[20D EMA]]</f>
        <v>-1.1333974447038492E-3</v>
      </c>
      <c r="T420" s="1">
        <f>(Table2[[#This Row],[Close Price]]-Table2[[#This Row],[50D EMA]])/Table2[[#This Row],[50D EMA]]</f>
        <v>2.7175219460576893E-3</v>
      </c>
      <c r="U420" s="1">
        <f>(Table2[[#This Row],[Close Price]]-Table2[[#This Row],[200D EMA]])/Table2[[#This Row],[200D EMA]]</f>
        <v>6.4735831035948974E-2</v>
      </c>
      <c r="V420">
        <v>0.95210804051346198</v>
      </c>
      <c r="W420">
        <v>2882</v>
      </c>
      <c r="X420">
        <v>2911.85</v>
      </c>
      <c r="Y420">
        <v>2875</v>
      </c>
      <c r="Z420">
        <v>2911.85</v>
      </c>
      <c r="AA420">
        <v>2718.6</v>
      </c>
      <c r="AB420">
        <v>3029</v>
      </c>
      <c r="AC420" s="1">
        <f>(Table2[[#This Row],[Close Price]]/Table2[[#This Row],[Day Low]])-1</f>
        <v>9.1256072172103408E-3</v>
      </c>
      <c r="AD420" s="1">
        <f>(Table2[[#This Row],[Day High]]/Table2[[#This Row],[Close Price]])-1</f>
        <v>1.2206443626860963E-3</v>
      </c>
      <c r="AE420" s="1">
        <f>(Table2[[#This Row],[Close Price]]/Table2[[#This Row],[Current Week Low]])-1</f>
        <v>1.1582608695652308E-2</v>
      </c>
      <c r="AF420" s="1">
        <f>(Table2[[#This Row],[Current Week High]]/Table2[[#This Row],[Close Price]])-1</f>
        <v>1.2206443626860963E-3</v>
      </c>
      <c r="AG420" s="1">
        <f>(Table2[[#This Row],[Close Price]]/Table2[[#This Row],[Current Month Low]])-1</f>
        <v>6.9778562495402152E-2</v>
      </c>
      <c r="AH420" s="1">
        <f>(Table2[[#This Row],[Current Month High]]/Table2[[#This Row],[Close Price]])-1</f>
        <v>4.1501908331327497E-2</v>
      </c>
      <c r="AI420">
        <v>4.1501908331327497</v>
      </c>
      <c r="AJ420">
        <v>30.9868035851011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-0.03</v>
      </c>
      <c r="AM420" t="s">
        <v>2949</v>
      </c>
      <c r="AN420">
        <v>1.58</v>
      </c>
      <c r="AO420" t="s">
        <v>2950</v>
      </c>
      <c r="AP420">
        <v>2.8316441025616999E-2</v>
      </c>
      <c r="AQ420">
        <f>(Table2[[#This Row],[Sharpe Ratio]]-AVERAGE(Table2[Sharpe Ratio]))/_xlfn.STDEV.P(Table2[Sharpe Ratio])</f>
        <v>-0.33811114028009664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-2.7955961933052178</v>
      </c>
    </row>
    <row r="421" spans="1:44" x14ac:dyDescent="0.3">
      <c r="A421" t="s">
        <v>883</v>
      </c>
      <c r="B421" t="s">
        <v>884</v>
      </c>
      <c r="C421" t="s">
        <v>2915</v>
      </c>
      <c r="D421" t="s">
        <v>65</v>
      </c>
      <c r="E421">
        <v>15061.875</v>
      </c>
      <c r="F421">
        <v>6328.95</v>
      </c>
      <c r="G421">
        <v>43.248199718936299</v>
      </c>
      <c r="H421">
        <f>(Table2[[#This Row],[1Y Return vs Nifty]]-AVERAGE(Table2[1Y Return vs Nifty]))/_xlfn.STDEV.P(Table2[1Y Return vs Nifty])</f>
        <v>-2.2301030899833811E-2</v>
      </c>
      <c r="I421">
        <v>-0.186828145713551</v>
      </c>
      <c r="J421">
        <f>(Table2[[#This Row],[1M Return vs Nifty]]-AVERAGE(Table2[1M Return vs Nifty]))/_xlfn.STDEV.P(Table2[1M Return vs Nifty])</f>
        <v>-0.35001521264221008</v>
      </c>
      <c r="K421">
        <v>1.0140628023279601</v>
      </c>
      <c r="L421">
        <f>(Table2[[#This Row],[6M Return vs Nifty]]-AVERAGE(Table2[6M Return vs Nifty]))/_xlfn.STDEV.P(Table2[6M Return vs Nifty])</f>
        <v>-0.35198604660944838</v>
      </c>
      <c r="M421">
        <v>-4.1650949893118803</v>
      </c>
      <c r="N421">
        <f>(Table2[[#This Row],[1W Return vs Nifty]]-AVERAGE(Table2[1W Return vs Nifty]))/_xlfn.STDEV.P(Table2[1W Return vs Nifty])</f>
        <v>-0.80886141651743759</v>
      </c>
      <c r="O421">
        <v>6221.75</v>
      </c>
      <c r="P421">
        <v>5932.0013212189497</v>
      </c>
      <c r="Q421">
        <v>5281.1925812030604</v>
      </c>
      <c r="R421">
        <v>77.587743786263701</v>
      </c>
      <c r="S421" s="1">
        <f>(Table2[[#This Row],[Close Price]]-Table2[[#This Row],[20D EMA]])/Table2[[#This Row],[20D EMA]]</f>
        <v>1.7229879053320983E-2</v>
      </c>
      <c r="T421" s="1">
        <f>(Table2[[#This Row],[Close Price]]-Table2[[#This Row],[50D EMA]])/Table2[[#This Row],[50D EMA]]</f>
        <v>6.6916485227532338E-2</v>
      </c>
      <c r="U421" s="1">
        <f>(Table2[[#This Row],[Close Price]]-Table2[[#This Row],[200D EMA]])/Table2[[#This Row],[200D EMA]]</f>
        <v>0.19839409426691637</v>
      </c>
      <c r="V421">
        <v>0.43738914275869401</v>
      </c>
      <c r="W421">
        <v>6277.65</v>
      </c>
      <c r="X421">
        <v>6385</v>
      </c>
      <c r="Y421">
        <v>6252.5</v>
      </c>
      <c r="Z421">
        <v>6490</v>
      </c>
      <c r="AA421">
        <v>5468.05</v>
      </c>
      <c r="AB421">
        <v>6625</v>
      </c>
      <c r="AC421" s="1">
        <f>(Table2[[#This Row],[Close Price]]/Table2[[#This Row],[Day Low]])-1</f>
        <v>8.1718477455736682E-3</v>
      </c>
      <c r="AD421" s="1">
        <f>(Table2[[#This Row],[Day High]]/Table2[[#This Row],[Close Price]])-1</f>
        <v>8.8561293737507985E-3</v>
      </c>
      <c r="AE421" s="1">
        <f>(Table2[[#This Row],[Close Price]]/Table2[[#This Row],[Current Week Low]])-1</f>
        <v>1.2227109156337512E-2</v>
      </c>
      <c r="AF421" s="1">
        <f>(Table2[[#This Row],[Current Week High]]/Table2[[#This Row],[Close Price]])-1</f>
        <v>2.5446559065879892E-2</v>
      </c>
      <c r="AG421" s="1">
        <f>(Table2[[#This Row],[Close Price]]/Table2[[#This Row],[Current Month Low]])-1</f>
        <v>0.15744186684467043</v>
      </c>
      <c r="AH421" s="1">
        <f>(Table2[[#This Row],[Current Month High]]/Table2[[#This Row],[Close Price]])-1</f>
        <v>4.6777111527188664E-2</v>
      </c>
      <c r="AI421">
        <v>14.0939650336943</v>
      </c>
      <c r="AJ421">
        <v>73.395890410958899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0.22</v>
      </c>
      <c r="AM421" t="s">
        <v>2950</v>
      </c>
      <c r="AN421">
        <v>2</v>
      </c>
      <c r="AO421" t="s">
        <v>2950</v>
      </c>
      <c r="AP421">
        <v>2.8225032340084999E-2</v>
      </c>
      <c r="AQ421">
        <f>(Table2[[#This Row],[Sharpe Ratio]]-AVERAGE(Table2[Sharpe Ratio]))/_xlfn.STDEV.P(Table2[Sharpe Ratio])</f>
        <v>-0.33912006837683678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-1.8722837750457666</v>
      </c>
    </row>
    <row r="422" spans="1:44" x14ac:dyDescent="0.3">
      <c r="A422" t="s">
        <v>486</v>
      </c>
      <c r="B422" t="s">
        <v>487</v>
      </c>
      <c r="C422" t="s">
        <v>2908</v>
      </c>
      <c r="D422" t="s">
        <v>35</v>
      </c>
      <c r="E422">
        <v>39378.959999999999</v>
      </c>
      <c r="F422">
        <v>238.71</v>
      </c>
      <c r="G422">
        <v>77.7270490602574</v>
      </c>
      <c r="H422">
        <f>(Table2[[#This Row],[1Y Return vs Nifty]]-AVERAGE(Table2[1Y Return vs Nifty]))/_xlfn.STDEV.P(Table2[1Y Return vs Nifty])</f>
        <v>0.38841940760433225</v>
      </c>
      <c r="I422">
        <v>-5.9991412674397802E-2</v>
      </c>
      <c r="J422">
        <f>(Table2[[#This Row],[1M Return vs Nifty]]-AVERAGE(Table2[1M Return vs Nifty]))/_xlfn.STDEV.P(Table2[1M Return vs Nifty])</f>
        <v>-0.33762504436745849</v>
      </c>
      <c r="K422">
        <v>1.0922010626904199</v>
      </c>
      <c r="L422">
        <f>(Table2[[#This Row],[6M Return vs Nifty]]-AVERAGE(Table2[6M Return vs Nifty]))/_xlfn.STDEV.P(Table2[6M Return vs Nifty])</f>
        <v>-0.34959173692351941</v>
      </c>
      <c r="M422">
        <v>-0.152958972444074</v>
      </c>
      <c r="N422">
        <f>(Table2[[#This Row],[1W Return vs Nifty]]-AVERAGE(Table2[1W Return vs Nifty]))/_xlfn.STDEV.P(Table2[1W Return vs Nifty])</f>
        <v>-1.3870366441363585E-2</v>
      </c>
      <c r="O422">
        <v>237.97</v>
      </c>
      <c r="P422">
        <v>235.24847546424999</v>
      </c>
      <c r="Q422">
        <v>211.26124151378201</v>
      </c>
      <c r="R422">
        <v>56.332471561007601</v>
      </c>
      <c r="S422" s="1">
        <f>(Table2[[#This Row],[Close Price]]-Table2[[#This Row],[20D EMA]])/Table2[[#This Row],[20D EMA]]</f>
        <v>3.1096356683615965E-3</v>
      </c>
      <c r="T422" s="1">
        <f>(Table2[[#This Row],[Close Price]]-Table2[[#This Row],[50D EMA]])/Table2[[#This Row],[50D EMA]]</f>
        <v>1.4714333552720742E-2</v>
      </c>
      <c r="U422" s="1">
        <f>(Table2[[#This Row],[Close Price]]-Table2[[#This Row],[200D EMA]])/Table2[[#This Row],[200D EMA]]</f>
        <v>0.12992803738885217</v>
      </c>
      <c r="V422">
        <v>1.47409956151685</v>
      </c>
      <c r="W422">
        <v>237.81</v>
      </c>
      <c r="X422">
        <v>247.39</v>
      </c>
      <c r="Y422">
        <v>237.81</v>
      </c>
      <c r="Z422">
        <v>255</v>
      </c>
      <c r="AA422">
        <v>192.45</v>
      </c>
      <c r="AB422">
        <v>263.25</v>
      </c>
      <c r="AC422" s="1">
        <f>(Table2[[#This Row],[Close Price]]/Table2[[#This Row],[Day Low]])-1</f>
        <v>3.7845338715780663E-3</v>
      </c>
      <c r="AD422" s="1">
        <f>(Table2[[#This Row],[Day High]]/Table2[[#This Row],[Close Price]])-1</f>
        <v>3.6362113024171583E-2</v>
      </c>
      <c r="AE422" s="1">
        <f>(Table2[[#This Row],[Close Price]]/Table2[[#This Row],[Current Week Low]])-1</f>
        <v>3.7845338715780663E-3</v>
      </c>
      <c r="AF422" s="1">
        <f>(Table2[[#This Row],[Current Week High]]/Table2[[#This Row],[Close Price]])-1</f>
        <v>6.8241799673243619E-2</v>
      </c>
      <c r="AG422" s="1">
        <f>(Table2[[#This Row],[Close Price]]/Table2[[#This Row],[Current Month Low]])-1</f>
        <v>0.24037412314886986</v>
      </c>
      <c r="AH422" s="1">
        <f>(Table2[[#This Row],[Current Month High]]/Table2[[#This Row],[Close Price]])-1</f>
        <v>0.10280256378031916</v>
      </c>
      <c r="AI422">
        <v>36.022789158393003</v>
      </c>
      <c r="AJ422">
        <v>109.302937308198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-0.1</v>
      </c>
      <c r="AM422" t="s">
        <v>2949</v>
      </c>
      <c r="AN422">
        <v>9.93</v>
      </c>
      <c r="AO422" t="s">
        <v>2950</v>
      </c>
      <c r="AP422">
        <v>2.8050508355903999E-2</v>
      </c>
      <c r="AQ422">
        <f>(Table2[[#This Row],[Sharpe Ratio]]-AVERAGE(Table2[Sharpe Ratio]))/_xlfn.STDEV.P(Table2[Sharpe Ratio])</f>
        <v>-0.34104638588343295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-0.65371412601144219</v>
      </c>
    </row>
    <row r="423" spans="1:44" x14ac:dyDescent="0.3">
      <c r="A423" t="s">
        <v>1189</v>
      </c>
      <c r="B423" t="s">
        <v>1190</v>
      </c>
      <c r="C423" t="s">
        <v>2908</v>
      </c>
      <c r="D423" t="s">
        <v>21</v>
      </c>
      <c r="E423">
        <v>8766.0703945200003</v>
      </c>
      <c r="F423">
        <v>31.56</v>
      </c>
      <c r="G423">
        <v>69.549178265564095</v>
      </c>
      <c r="H423">
        <f>(Table2[[#This Row],[1Y Return vs Nifty]]-AVERAGE(Table2[1Y Return vs Nifty]))/_xlfn.STDEV.P(Table2[1Y Return vs Nifty])</f>
        <v>0.29100262186486503</v>
      </c>
      <c r="I423">
        <v>-2.8240858030532801</v>
      </c>
      <c r="J423">
        <f>(Table2[[#This Row],[1M Return vs Nifty]]-AVERAGE(Table2[1M Return vs Nifty]))/_xlfn.STDEV.P(Table2[1M Return vs Nifty])</f>
        <v>-0.6076382637517781</v>
      </c>
      <c r="K423">
        <v>32.671407088563697</v>
      </c>
      <c r="L423">
        <f>(Table2[[#This Row],[6M Return vs Nifty]]-AVERAGE(Table2[6M Return vs Nifty]))/_xlfn.STDEV.P(Table2[6M Return vs Nifty])</f>
        <v>0.61805712691040993</v>
      </c>
      <c r="M423">
        <v>-1.84160897035674</v>
      </c>
      <c r="N423">
        <f>(Table2[[#This Row],[1W Return vs Nifty]]-AVERAGE(Table2[1W Return vs Nifty]))/_xlfn.STDEV.P(Table2[1W Return vs Nifty])</f>
        <v>-0.34847059669466973</v>
      </c>
      <c r="O423">
        <v>31.49</v>
      </c>
      <c r="P423">
        <v>32.113111884001398</v>
      </c>
      <c r="Q423">
        <v>28.408185968817701</v>
      </c>
      <c r="R423">
        <v>32.320539303501498</v>
      </c>
      <c r="S423" s="1">
        <f>(Table2[[#This Row],[Close Price]]-Table2[[#This Row],[20D EMA]])/Table2[[#This Row],[20D EMA]]</f>
        <v>2.2229279136233818E-3</v>
      </c>
      <c r="T423" s="1">
        <f>(Table2[[#This Row],[Close Price]]-Table2[[#This Row],[50D EMA]])/Table2[[#This Row],[50D EMA]]</f>
        <v>-1.7223864382852203E-2</v>
      </c>
      <c r="U423" s="1">
        <f>(Table2[[#This Row],[Close Price]]-Table2[[#This Row],[200D EMA]])/Table2[[#This Row],[200D EMA]]</f>
        <v>0.11094738800435523</v>
      </c>
      <c r="V423">
        <v>0.81062281332393704</v>
      </c>
      <c r="W423">
        <v>31.5</v>
      </c>
      <c r="X423">
        <v>32.25</v>
      </c>
      <c r="Y423">
        <v>31.5</v>
      </c>
      <c r="Z423">
        <v>32.340000000000003</v>
      </c>
      <c r="AA423">
        <v>25.25</v>
      </c>
      <c r="AB423">
        <v>33.200000000000003</v>
      </c>
      <c r="AC423" s="1">
        <f>(Table2[[#This Row],[Close Price]]/Table2[[#This Row],[Day Low]])-1</f>
        <v>1.9047619047618536E-3</v>
      </c>
      <c r="AD423" s="1">
        <f>(Table2[[#This Row],[Day High]]/Table2[[#This Row],[Close Price]])-1</f>
        <v>2.1863117870722482E-2</v>
      </c>
      <c r="AE423" s="1">
        <f>(Table2[[#This Row],[Close Price]]/Table2[[#This Row],[Current Week Low]])-1</f>
        <v>1.9047619047618536E-3</v>
      </c>
      <c r="AF423" s="1">
        <f>(Table2[[#This Row],[Current Week High]]/Table2[[#This Row],[Close Price]])-1</f>
        <v>2.4714828897338448E-2</v>
      </c>
      <c r="AG423" s="1">
        <f>(Table2[[#This Row],[Close Price]]/Table2[[#This Row],[Current Month Low]])-1</f>
        <v>0.2499009900990099</v>
      </c>
      <c r="AH423" s="1">
        <f>(Table2[[#This Row],[Current Month High]]/Table2[[#This Row],[Close Price]])-1</f>
        <v>5.1964512040557853E-2</v>
      </c>
      <c r="AI423">
        <v>34.664131812420699</v>
      </c>
      <c r="AJ423">
        <v>130.36496350364899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-0.19</v>
      </c>
      <c r="AM423" t="s">
        <v>2949</v>
      </c>
      <c r="AN423">
        <v>5.2</v>
      </c>
      <c r="AO423" t="s">
        <v>2950</v>
      </c>
      <c r="AP423">
        <v>2.7873880022592001E-2</v>
      </c>
      <c r="AQ423">
        <f>(Table2[[#This Row],[Sharpe Ratio]]-AVERAGE(Table2[Sharpe Ratio]))/_xlfn.STDEV.P(Table2[Sharpe Ratio])</f>
        <v>-0.34299593025245756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24" spans="1:44" x14ac:dyDescent="0.3">
      <c r="A424" t="s">
        <v>613</v>
      </c>
      <c r="B424" t="s">
        <v>614</v>
      </c>
      <c r="C424" t="s">
        <v>2923</v>
      </c>
      <c r="D424" t="s">
        <v>165</v>
      </c>
      <c r="E424">
        <v>27733.21633617</v>
      </c>
      <c r="F424">
        <v>842.85</v>
      </c>
      <c r="G424">
        <v>48.580608807106003</v>
      </c>
      <c r="H424">
        <f>(Table2[[#This Row],[1Y Return vs Nifty]]-AVERAGE(Table2[1Y Return vs Nifty]))/_xlfn.STDEV.P(Table2[1Y Return vs Nifty])</f>
        <v>4.1219922983969544E-2</v>
      </c>
      <c r="I424">
        <v>-3.1723702245745402</v>
      </c>
      <c r="J424">
        <f>(Table2[[#This Row],[1M Return vs Nifty]]-AVERAGE(Table2[1M Return vs Nifty]))/_xlfn.STDEV.P(Table2[1M Return vs Nifty])</f>
        <v>-0.64166076249266601</v>
      </c>
      <c r="K424">
        <v>8.1978925428814495</v>
      </c>
      <c r="L424">
        <f>(Table2[[#This Row],[6M Return vs Nifty]]-AVERAGE(Table2[6M Return vs Nifty]))/_xlfn.STDEV.P(Table2[6M Return vs Nifty])</f>
        <v>-0.1318594012236341</v>
      </c>
      <c r="M424">
        <v>-0.64552461908210501</v>
      </c>
      <c r="N424">
        <f>(Table2[[#This Row],[1W Return vs Nifty]]-AVERAGE(Table2[1W Return vs Nifty]))/_xlfn.STDEV.P(Table2[1W Return vs Nifty])</f>
        <v>-0.11147056718377796</v>
      </c>
      <c r="O424">
        <v>818.98</v>
      </c>
      <c r="P424">
        <v>820.028467868907</v>
      </c>
      <c r="Q424">
        <v>745.80882805556803</v>
      </c>
      <c r="R424">
        <v>47.824375812500698</v>
      </c>
      <c r="S424" s="1">
        <f>(Table2[[#This Row],[Close Price]]-Table2[[#This Row],[20D EMA]])/Table2[[#This Row],[20D EMA]]</f>
        <v>2.9146010891596869E-2</v>
      </c>
      <c r="T424" s="1">
        <f>(Table2[[#This Row],[Close Price]]-Table2[[#This Row],[50D EMA]])/Table2[[#This Row],[50D EMA]]</f>
        <v>2.7830170567616639E-2</v>
      </c>
      <c r="U424" s="1">
        <f>(Table2[[#This Row],[Close Price]]-Table2[[#This Row],[200D EMA]])/Table2[[#This Row],[200D EMA]]</f>
        <v>0.13011534362958993</v>
      </c>
      <c r="V424">
        <v>1.2907493375429</v>
      </c>
      <c r="W424">
        <v>828.8</v>
      </c>
      <c r="X424">
        <v>877.55</v>
      </c>
      <c r="Y424">
        <v>796.3</v>
      </c>
      <c r="Z424">
        <v>877.55</v>
      </c>
      <c r="AA424">
        <v>725</v>
      </c>
      <c r="AB424">
        <v>877.55</v>
      </c>
      <c r="AC424" s="1">
        <f>(Table2[[#This Row],[Close Price]]/Table2[[#This Row],[Day Low]])-1</f>
        <v>1.6952220077220082E-2</v>
      </c>
      <c r="AD424" s="1">
        <f>(Table2[[#This Row],[Day High]]/Table2[[#This Row],[Close Price]])-1</f>
        <v>4.1169840422376369E-2</v>
      </c>
      <c r="AE424" s="1">
        <f>(Table2[[#This Row],[Close Price]]/Table2[[#This Row],[Current Week Low]])-1</f>
        <v>5.8457867637825123E-2</v>
      </c>
      <c r="AF424" s="1">
        <f>(Table2[[#This Row],[Current Week High]]/Table2[[#This Row],[Close Price]])-1</f>
        <v>4.1169840422376369E-2</v>
      </c>
      <c r="AG424" s="1">
        <f>(Table2[[#This Row],[Close Price]]/Table2[[#This Row],[Current Month Low]])-1</f>
        <v>0.16255172413793106</v>
      </c>
      <c r="AH424" s="1">
        <f>(Table2[[#This Row],[Current Month High]]/Table2[[#This Row],[Close Price]])-1</f>
        <v>4.1169840422376369E-2</v>
      </c>
      <c r="AI424">
        <v>17.458622530699401</v>
      </c>
      <c r="AJ424">
        <v>79.903948772678703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0</v>
      </c>
      <c r="AM424" t="s">
        <v>2951</v>
      </c>
      <c r="AN424">
        <v>4.78</v>
      </c>
      <c r="AO424" t="s">
        <v>2950</v>
      </c>
      <c r="AP424">
        <v>2.7617941573514E-2</v>
      </c>
      <c r="AQ424">
        <f>(Table2[[#This Row],[Sharpe Ratio]]-AVERAGE(Table2[Sharpe Ratio]))/_xlfn.STDEV.P(Table2[Sharpe Ratio])</f>
        <v>-0.34582086412835805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25" spans="1:44" x14ac:dyDescent="0.3">
      <c r="A425" t="s">
        <v>99</v>
      </c>
      <c r="B425" t="s">
        <v>100</v>
      </c>
      <c r="C425" t="s">
        <v>2920</v>
      </c>
      <c r="D425" t="s">
        <v>101</v>
      </c>
      <c r="E425">
        <v>294844.45709543</v>
      </c>
      <c r="F425">
        <v>10846.2</v>
      </c>
      <c r="G425">
        <v>4.9801260264516101</v>
      </c>
      <c r="H425">
        <f>(Table2[[#This Row],[1Y Return vs Nifty]]-AVERAGE(Table2[1Y Return vs Nifty]))/_xlfn.STDEV.P(Table2[1Y Return vs Nifty])</f>
        <v>-0.47815963140279416</v>
      </c>
      <c r="I425">
        <v>1.9220142134985401</v>
      </c>
      <c r="J425">
        <f>(Table2[[#This Row],[1M Return vs Nifty]]-AVERAGE(Table2[1M Return vs Nifty]))/_xlfn.STDEV.P(Table2[1M Return vs Nifty])</f>
        <v>-0.14401091822778198</v>
      </c>
      <c r="K425">
        <v>-2.8498191729778002</v>
      </c>
      <c r="L425">
        <f>(Table2[[#This Row],[6M Return vs Nifty]]-AVERAGE(Table2[6M Return vs Nifty]))/_xlfn.STDEV.P(Table2[6M Return vs Nifty])</f>
        <v>-0.47038297528237638</v>
      </c>
      <c r="M425">
        <v>-4.8180546558809301</v>
      </c>
      <c r="N425">
        <f>(Table2[[#This Row],[1W Return vs Nifty]]-AVERAGE(Table2[1W Return vs Nifty]))/_xlfn.STDEV.P(Table2[1W Return vs Nifty])</f>
        <v>-0.93824314455473889</v>
      </c>
      <c r="O425">
        <v>10626.45</v>
      </c>
      <c r="P425">
        <v>10205.988521401299</v>
      </c>
      <c r="Q425">
        <v>9488.5993980686198</v>
      </c>
      <c r="R425">
        <v>77.218740692666202</v>
      </c>
      <c r="S425" s="1">
        <f>(Table2[[#This Row],[Close Price]]-Table2[[#This Row],[20D EMA]])/Table2[[#This Row],[20D EMA]]</f>
        <v>2.0679530793444659E-2</v>
      </c>
      <c r="T425" s="1">
        <f>(Table2[[#This Row],[Close Price]]-Table2[[#This Row],[50D EMA]])/Table2[[#This Row],[50D EMA]]</f>
        <v>6.2729002414241328E-2</v>
      </c>
      <c r="U425" s="1">
        <f>(Table2[[#This Row],[Close Price]]-Table2[[#This Row],[200D EMA]])/Table2[[#This Row],[200D EMA]]</f>
        <v>0.14307702801824651</v>
      </c>
      <c r="V425">
        <v>1.22000129486155</v>
      </c>
      <c r="W425">
        <v>10800.4</v>
      </c>
      <c r="X425">
        <v>11007.95</v>
      </c>
      <c r="Y425">
        <v>10594.65</v>
      </c>
      <c r="Z425">
        <v>11007.95</v>
      </c>
      <c r="AA425">
        <v>9534.9500000000007</v>
      </c>
      <c r="AB425">
        <v>11299</v>
      </c>
      <c r="AC425" s="1">
        <f>(Table2[[#This Row],[Close Price]]/Table2[[#This Row],[Day Low]])-1</f>
        <v>4.2405836820860188E-3</v>
      </c>
      <c r="AD425" s="1">
        <f>(Table2[[#This Row],[Day High]]/Table2[[#This Row],[Close Price]])-1</f>
        <v>1.4913057107558414E-2</v>
      </c>
      <c r="AE425" s="1">
        <f>(Table2[[#This Row],[Close Price]]/Table2[[#This Row],[Current Week Low]])-1</f>
        <v>2.3743115629114797E-2</v>
      </c>
      <c r="AF425" s="1">
        <f>(Table2[[#This Row],[Current Week High]]/Table2[[#This Row],[Close Price]])-1</f>
        <v>1.4913057107558414E-2</v>
      </c>
      <c r="AG425" s="1">
        <f>(Table2[[#This Row],[Close Price]]/Table2[[#This Row],[Current Month Low]])-1</f>
        <v>0.13752038552902746</v>
      </c>
      <c r="AH425" s="1">
        <f>(Table2[[#This Row],[Current Month High]]/Table2[[#This Row],[Close Price]])-1</f>
        <v>4.1747340082240791E-2</v>
      </c>
      <c r="AI425">
        <v>4.1747340082240703</v>
      </c>
      <c r="AJ425">
        <v>35.787121368612802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0.03</v>
      </c>
      <c r="AM425" t="s">
        <v>2950</v>
      </c>
      <c r="AN425">
        <v>7.87</v>
      </c>
      <c r="AO425" t="s">
        <v>2950</v>
      </c>
      <c r="AP425">
        <v>2.7441745574461E-2</v>
      </c>
      <c r="AQ425">
        <f>(Table2[[#This Row],[Sharpe Ratio]]-AVERAGE(Table2[Sharpe Ratio]))/_xlfn.STDEV.P(Table2[Sharpe Ratio])</f>
        <v>-0.3477656365856267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-2.3785623060533179</v>
      </c>
    </row>
    <row r="426" spans="1:44" x14ac:dyDescent="0.3">
      <c r="A426" t="s">
        <v>1546</v>
      </c>
      <c r="B426" t="s">
        <v>1547</v>
      </c>
      <c r="C426" t="s">
        <v>2910</v>
      </c>
      <c r="D426" t="s">
        <v>124</v>
      </c>
      <c r="E426">
        <v>5258.2653829749997</v>
      </c>
      <c r="F426">
        <v>1018.75</v>
      </c>
      <c r="G426">
        <v>47.836397763355997</v>
      </c>
      <c r="H426">
        <f>(Table2[[#This Row],[1Y Return vs Nifty]]-AVERAGE(Table2[1Y Return vs Nifty]))/_xlfn.STDEV.P(Table2[1Y Return vs Nifty])</f>
        <v>3.2354700040977506E-2</v>
      </c>
      <c r="I426">
        <v>13.898214833217899</v>
      </c>
      <c r="J426">
        <f>(Table2[[#This Row],[1M Return vs Nifty]]-AVERAGE(Table2[1M Return vs Nifty]))/_xlfn.STDEV.P(Table2[1M Return vs Nifty])</f>
        <v>1.0258957595538154</v>
      </c>
      <c r="K426">
        <v>7.6185982285101401</v>
      </c>
      <c r="L426">
        <f>(Table2[[#This Row],[6M Return vs Nifty]]-AVERAGE(Table2[6M Return vs Nifty]))/_xlfn.STDEV.P(Table2[6M Return vs Nifty])</f>
        <v>-0.14961011619308531</v>
      </c>
      <c r="M426">
        <v>-0.94239023248710196</v>
      </c>
      <c r="N426">
        <f>(Table2[[#This Row],[1W Return vs Nifty]]-AVERAGE(Table2[1W Return vs Nifty]))/_xlfn.STDEV.P(Table2[1W Return vs Nifty])</f>
        <v>-0.17029347466749808</v>
      </c>
      <c r="O426">
        <v>996.23</v>
      </c>
      <c r="P426">
        <v>959.36548095834598</v>
      </c>
      <c r="Q426">
        <v>860.51543879644703</v>
      </c>
      <c r="R426">
        <v>27.309888768108699</v>
      </c>
      <c r="S426" s="1">
        <f>(Table2[[#This Row],[Close Price]]-Table2[[#This Row],[20D EMA]])/Table2[[#This Row],[20D EMA]]</f>
        <v>2.2605221685755277E-2</v>
      </c>
      <c r="T426" s="1">
        <f>(Table2[[#This Row],[Close Price]]-Table2[[#This Row],[50D EMA]])/Table2[[#This Row],[50D EMA]]</f>
        <v>6.1899787120058357E-2</v>
      </c>
      <c r="U426" s="1">
        <f>(Table2[[#This Row],[Close Price]]-Table2[[#This Row],[200D EMA]])/Table2[[#This Row],[200D EMA]]</f>
        <v>0.18388346573405639</v>
      </c>
      <c r="V426">
        <v>2.05192993925069</v>
      </c>
      <c r="W426">
        <v>999.95</v>
      </c>
      <c r="X426">
        <v>1078</v>
      </c>
      <c r="Y426">
        <v>999.95</v>
      </c>
      <c r="Z426">
        <v>1078</v>
      </c>
      <c r="AA426">
        <v>821.25</v>
      </c>
      <c r="AB426">
        <v>1083</v>
      </c>
      <c r="AC426" s="1">
        <f>(Table2[[#This Row],[Close Price]]/Table2[[#This Row],[Day Low]])-1</f>
        <v>1.880094004700239E-2</v>
      </c>
      <c r="AD426" s="1">
        <f>(Table2[[#This Row],[Day High]]/Table2[[#This Row],[Close Price]])-1</f>
        <v>5.8159509202454052E-2</v>
      </c>
      <c r="AE426" s="1">
        <f>(Table2[[#This Row],[Close Price]]/Table2[[#This Row],[Current Week Low]])-1</f>
        <v>1.880094004700239E-2</v>
      </c>
      <c r="AF426" s="1">
        <f>(Table2[[#This Row],[Current Week High]]/Table2[[#This Row],[Close Price]])-1</f>
        <v>5.8159509202454052E-2</v>
      </c>
      <c r="AG426" s="1">
        <f>(Table2[[#This Row],[Close Price]]/Table2[[#This Row],[Current Month Low]])-1</f>
        <v>0.24048706240487072</v>
      </c>
      <c r="AH426" s="1">
        <f>(Table2[[#This Row],[Current Month High]]/Table2[[#This Row],[Close Price]])-1</f>
        <v>6.3067484662576723E-2</v>
      </c>
      <c r="AI426">
        <v>6.4147239263803604</v>
      </c>
      <c r="AJ426">
        <v>78.383820696900699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0.14000000000000001</v>
      </c>
      <c r="AM426" t="s">
        <v>2950</v>
      </c>
      <c r="AN426">
        <v>9.23</v>
      </c>
      <c r="AO426" t="s">
        <v>2950</v>
      </c>
      <c r="AP426">
        <v>2.7361132790138E-2</v>
      </c>
      <c r="AQ426">
        <f>(Table2[[#This Row],[Sharpe Ratio]]-AVERAGE(Table2[Sharpe Ratio]))/_xlfn.STDEV.P(Table2[Sharpe Ratio])</f>
        <v>-0.34865540436411041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0.38969146437009905</v>
      </c>
    </row>
    <row r="427" spans="1:44" x14ac:dyDescent="0.3">
      <c r="A427" t="s">
        <v>1145</v>
      </c>
      <c r="B427" t="s">
        <v>1146</v>
      </c>
      <c r="C427" t="s">
        <v>2920</v>
      </c>
      <c r="D427" t="s">
        <v>101</v>
      </c>
      <c r="E427">
        <v>9478.3238163000005</v>
      </c>
      <c r="F427">
        <v>849.9</v>
      </c>
      <c r="G427">
        <v>-10.8527471316832</v>
      </c>
      <c r="H427">
        <f>(Table2[[#This Row],[1Y Return vs Nifty]]-AVERAGE(Table2[1Y Return vs Nifty]))/_xlfn.STDEV.P(Table2[1Y Return vs Nifty])</f>
        <v>-0.66676466696865921</v>
      </c>
      <c r="I427">
        <v>1.2492570697247101</v>
      </c>
      <c r="J427">
        <f>(Table2[[#This Row],[1M Return vs Nifty]]-AVERAGE(Table2[1M Return vs Nifty]))/_xlfn.STDEV.P(Table2[1M Return vs Nifty])</f>
        <v>-0.20972984696135233</v>
      </c>
      <c r="K427">
        <v>-15.1356608070299</v>
      </c>
      <c r="L427">
        <f>(Table2[[#This Row],[6M Return vs Nifty]]-AVERAGE(Table2[6M Return vs Nifty]))/_xlfn.STDEV.P(Table2[6M Return vs Nifty])</f>
        <v>-0.84684528053139951</v>
      </c>
      <c r="M427">
        <v>1.3836844745538499</v>
      </c>
      <c r="N427">
        <f>(Table2[[#This Row],[1W Return vs Nifty]]-AVERAGE(Table2[1W Return vs Nifty]))/_xlfn.STDEV.P(Table2[1W Return vs Nifty])</f>
        <v>0.29061028485896045</v>
      </c>
      <c r="O427">
        <v>819.52</v>
      </c>
      <c r="P427">
        <v>815.56686129495904</v>
      </c>
      <c r="Q427">
        <v>805.90456492905298</v>
      </c>
      <c r="R427">
        <v>67.811566067454507</v>
      </c>
      <c r="S427" s="1">
        <f>(Table2[[#This Row],[Close Price]]-Table2[[#This Row],[20D EMA]])/Table2[[#This Row],[20D EMA]]</f>
        <v>3.7070480281140177E-2</v>
      </c>
      <c r="T427" s="1">
        <f>(Table2[[#This Row],[Close Price]]-Table2[[#This Row],[50D EMA]])/Table2[[#This Row],[50D EMA]]</f>
        <v>4.2097270419407057E-2</v>
      </c>
      <c r="U427" s="1">
        <f>(Table2[[#This Row],[Close Price]]-Table2[[#This Row],[200D EMA]])/Table2[[#This Row],[200D EMA]]</f>
        <v>5.459137097060629E-2</v>
      </c>
      <c r="V427">
        <v>1.30398774094087</v>
      </c>
      <c r="W427">
        <v>846</v>
      </c>
      <c r="X427">
        <v>860</v>
      </c>
      <c r="Y427">
        <v>828</v>
      </c>
      <c r="Z427">
        <v>860</v>
      </c>
      <c r="AA427">
        <v>709.25</v>
      </c>
      <c r="AB427">
        <v>860</v>
      </c>
      <c r="AC427" s="1">
        <f>(Table2[[#This Row],[Close Price]]/Table2[[#This Row],[Day Low]])-1</f>
        <v>4.6099290780141633E-3</v>
      </c>
      <c r="AD427" s="1">
        <f>(Table2[[#This Row],[Day High]]/Table2[[#This Row],[Close Price]])-1</f>
        <v>1.1883751029532874E-2</v>
      </c>
      <c r="AE427" s="1">
        <f>(Table2[[#This Row],[Close Price]]/Table2[[#This Row],[Current Week Low]])-1</f>
        <v>2.6449275362318891E-2</v>
      </c>
      <c r="AF427" s="1">
        <f>(Table2[[#This Row],[Current Week High]]/Table2[[#This Row],[Close Price]])-1</f>
        <v>1.1883751029532874E-2</v>
      </c>
      <c r="AG427" s="1">
        <f>(Table2[[#This Row],[Close Price]]/Table2[[#This Row],[Current Month Low]])-1</f>
        <v>0.19830807190694388</v>
      </c>
      <c r="AH427" s="1">
        <f>(Table2[[#This Row],[Current Month High]]/Table2[[#This Row],[Close Price]])-1</f>
        <v>1.1883751029532874E-2</v>
      </c>
      <c r="AI427">
        <v>17.6491351923755</v>
      </c>
      <c r="AJ427">
        <v>39.970355731225297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-0.08</v>
      </c>
      <c r="AM427" t="s">
        <v>2949</v>
      </c>
      <c r="AN427">
        <v>8.0299999999999994</v>
      </c>
      <c r="AO427" t="s">
        <v>2950</v>
      </c>
      <c r="AP427">
        <v>2.7176554008821002E-2</v>
      </c>
      <c r="AQ427">
        <f>(Table2[[#This Row],[Sharpe Ratio]]-AVERAGE(Table2[Sharpe Ratio]))/_xlfn.STDEV.P(Table2[Sharpe Ratio])</f>
        <v>-0.35069270221440679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-1.7834222118168572</v>
      </c>
    </row>
    <row r="428" spans="1:44" x14ac:dyDescent="0.3">
      <c r="A428" t="s">
        <v>1646</v>
      </c>
      <c r="B428" t="s">
        <v>1647</v>
      </c>
      <c r="C428" t="s">
        <v>2920</v>
      </c>
      <c r="D428" t="s">
        <v>101</v>
      </c>
      <c r="E428">
        <v>4361.6559004000001</v>
      </c>
      <c r="F428">
        <v>236.33</v>
      </c>
      <c r="G428">
        <v>54.426721082509999</v>
      </c>
      <c r="H428">
        <f>(Table2[[#This Row],[1Y Return vs Nifty]]-AVERAGE(Table2[1Y Return vs Nifty]))/_xlfn.STDEV.P(Table2[1Y Return vs Nifty])</f>
        <v>0.11086023416514643</v>
      </c>
      <c r="I428">
        <v>5.5569435367801097</v>
      </c>
      <c r="J428">
        <f>(Table2[[#This Row],[1M Return vs Nifty]]-AVERAGE(Table2[1M Return vs Nifty]))/_xlfn.STDEV.P(Table2[1M Return vs Nifty])</f>
        <v>0.21107064925775842</v>
      </c>
      <c r="K428">
        <v>-16.823059916812198</v>
      </c>
      <c r="L428">
        <f>(Table2[[#This Row],[6M Return vs Nifty]]-AVERAGE(Table2[6M Return vs Nifty]))/_xlfn.STDEV.P(Table2[6M Return vs Nifty])</f>
        <v>-0.89855050168475725</v>
      </c>
      <c r="M428">
        <v>-3.5848236005578298</v>
      </c>
      <c r="N428">
        <f>(Table2[[#This Row],[1W Return vs Nifty]]-AVERAGE(Table2[1W Return vs Nifty]))/_xlfn.STDEV.P(Table2[1W Return vs Nifty])</f>
        <v>-0.69388262249469146</v>
      </c>
      <c r="O428">
        <v>226.62</v>
      </c>
      <c r="P428">
        <v>222.19910352801799</v>
      </c>
      <c r="Q428">
        <v>214.50390296423001</v>
      </c>
      <c r="R428">
        <v>46.6874617112544</v>
      </c>
      <c r="S428" s="1">
        <f>(Table2[[#This Row],[Close Price]]-Table2[[#This Row],[20D EMA]])/Table2[[#This Row],[20D EMA]]</f>
        <v>4.2847056746977356E-2</v>
      </c>
      <c r="T428" s="1">
        <f>(Table2[[#This Row],[Close Price]]-Table2[[#This Row],[50D EMA]])/Table2[[#This Row],[50D EMA]]</f>
        <v>6.3595650241677071E-2</v>
      </c>
      <c r="U428" s="1">
        <f>(Table2[[#This Row],[Close Price]]-Table2[[#This Row],[200D EMA]])/Table2[[#This Row],[200D EMA]]</f>
        <v>0.10175151470045585</v>
      </c>
      <c r="V428">
        <v>0.88377129971701696</v>
      </c>
      <c r="W428">
        <v>230.59</v>
      </c>
      <c r="X428">
        <v>237.4</v>
      </c>
      <c r="Y428">
        <v>226.65</v>
      </c>
      <c r="Z428">
        <v>237.4</v>
      </c>
      <c r="AA428">
        <v>182</v>
      </c>
      <c r="AB428">
        <v>243.8</v>
      </c>
      <c r="AC428" s="1">
        <f>(Table2[[#This Row],[Close Price]]/Table2[[#This Row],[Day Low]])-1</f>
        <v>2.4892666637755356E-2</v>
      </c>
      <c r="AD428" s="1">
        <f>(Table2[[#This Row],[Day High]]/Table2[[#This Row],[Close Price]])-1</f>
        <v>4.5275673845892594E-3</v>
      </c>
      <c r="AE428" s="1">
        <f>(Table2[[#This Row],[Close Price]]/Table2[[#This Row],[Current Week Low]])-1</f>
        <v>4.2709022722259071E-2</v>
      </c>
      <c r="AF428" s="1">
        <f>(Table2[[#This Row],[Current Week High]]/Table2[[#This Row],[Close Price]])-1</f>
        <v>4.5275673845892594E-3</v>
      </c>
      <c r="AG428" s="1">
        <f>(Table2[[#This Row],[Close Price]]/Table2[[#This Row],[Current Month Low]])-1</f>
        <v>0.29851648351648352</v>
      </c>
      <c r="AH428" s="1">
        <f>(Table2[[#This Row],[Current Month High]]/Table2[[#This Row],[Close Price]])-1</f>
        <v>3.1608344264375976E-2</v>
      </c>
      <c r="AI428">
        <v>24.296534506833598</v>
      </c>
      <c r="AJ428">
        <v>88.912869704236599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0.02</v>
      </c>
      <c r="AM428" t="s">
        <v>2950</v>
      </c>
      <c r="AN428">
        <v>13.81</v>
      </c>
      <c r="AO428" t="s">
        <v>2950</v>
      </c>
      <c r="AP428">
        <v>2.7151901478547E-2</v>
      </c>
      <c r="AQ428">
        <f>(Table2[[#This Row],[Sharpe Ratio]]-AVERAGE(Table2[Sharpe Ratio]))/_xlfn.STDEV.P(Table2[Sharpe Ratio])</f>
        <v>-0.35096480579301559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-1.6214670465495593</v>
      </c>
    </row>
    <row r="429" spans="1:44" x14ac:dyDescent="0.3">
      <c r="A429" t="s">
        <v>1686</v>
      </c>
      <c r="B429" t="s">
        <v>1687</v>
      </c>
      <c r="C429" t="s">
        <v>2912</v>
      </c>
      <c r="D429" t="s">
        <v>255</v>
      </c>
      <c r="E429">
        <v>4152.4002873899999</v>
      </c>
      <c r="F429">
        <v>212.34</v>
      </c>
      <c r="G429">
        <v>20.834249408837</v>
      </c>
      <c r="H429">
        <f>(Table2[[#This Row],[1Y Return vs Nifty]]-AVERAGE(Table2[1Y Return vs Nifty]))/_xlfn.STDEV.P(Table2[1Y Return vs Nifty])</f>
        <v>-0.28930145799766682</v>
      </c>
      <c r="I429">
        <v>25.3242683801383</v>
      </c>
      <c r="J429">
        <f>(Table2[[#This Row],[1M Return vs Nifty]]-AVERAGE(Table2[1M Return vs Nifty]))/_xlfn.STDEV.P(Table2[1M Return vs Nifty])</f>
        <v>2.1420607913270993</v>
      </c>
      <c r="K429">
        <v>34.179172458962803</v>
      </c>
      <c r="L429">
        <f>(Table2[[#This Row],[6M Return vs Nifty]]-AVERAGE(Table2[6M Return vs Nifty]))/_xlfn.STDEV.P(Table2[6M Return vs Nifty])</f>
        <v>0.66425801766109793</v>
      </c>
      <c r="M429">
        <v>7.7426565099001703</v>
      </c>
      <c r="N429">
        <f>(Table2[[#This Row],[1W Return vs Nifty]]-AVERAGE(Table2[1W Return vs Nifty]))/_xlfn.STDEV.P(Table2[1W Return vs Nifty])</f>
        <v>1.5506188774218199</v>
      </c>
      <c r="O429">
        <v>185.89</v>
      </c>
      <c r="P429">
        <v>175.96485594507399</v>
      </c>
      <c r="Q429">
        <v>158.47232808032399</v>
      </c>
      <c r="R429">
        <v>37.414187441548897</v>
      </c>
      <c r="S429" s="1">
        <f>(Table2[[#This Row],[Close Price]]-Table2[[#This Row],[20D EMA]])/Table2[[#This Row],[20D EMA]]</f>
        <v>0.14228845015869609</v>
      </c>
      <c r="T429" s="1">
        <f>(Table2[[#This Row],[Close Price]]-Table2[[#This Row],[50D EMA]])/Table2[[#This Row],[50D EMA]]</f>
        <v>0.20671823279462245</v>
      </c>
      <c r="U429" s="1">
        <f>(Table2[[#This Row],[Close Price]]-Table2[[#This Row],[200D EMA]])/Table2[[#This Row],[200D EMA]]</f>
        <v>0.33991847392039576</v>
      </c>
      <c r="V429">
        <v>2.3877138120859298</v>
      </c>
      <c r="W429">
        <v>202.15</v>
      </c>
      <c r="X429">
        <v>215.5</v>
      </c>
      <c r="Y429">
        <v>202.15</v>
      </c>
      <c r="Z429">
        <v>216.45</v>
      </c>
      <c r="AA429">
        <v>148.80000000000001</v>
      </c>
      <c r="AB429">
        <v>216.45</v>
      </c>
      <c r="AC429" s="1">
        <f>(Table2[[#This Row],[Close Price]]/Table2[[#This Row],[Day Low]])-1</f>
        <v>5.0408112787533987E-2</v>
      </c>
      <c r="AD429" s="1">
        <f>(Table2[[#This Row],[Day High]]/Table2[[#This Row],[Close Price]])-1</f>
        <v>1.4881793350287165E-2</v>
      </c>
      <c r="AE429" s="1">
        <f>(Table2[[#This Row],[Close Price]]/Table2[[#This Row],[Current Week Low]])-1</f>
        <v>5.0408112787533987E-2</v>
      </c>
      <c r="AF429" s="1">
        <f>(Table2[[#This Row],[Current Week High]]/Table2[[#This Row],[Close Price]])-1</f>
        <v>1.935575021192415E-2</v>
      </c>
      <c r="AG429" s="1">
        <f>(Table2[[#This Row],[Close Price]]/Table2[[#This Row],[Current Month Low]])-1</f>
        <v>0.42701612903225805</v>
      </c>
      <c r="AH429" s="1">
        <f>(Table2[[#This Row],[Current Month High]]/Table2[[#This Row],[Close Price]])-1</f>
        <v>1.935575021192415E-2</v>
      </c>
      <c r="AI429">
        <v>1.9355750211924101</v>
      </c>
      <c r="AJ429">
        <v>68.456961523204996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-0.01</v>
      </c>
      <c r="AM429" t="s">
        <v>2949</v>
      </c>
      <c r="AN429">
        <v>26.28</v>
      </c>
      <c r="AO429" t="s">
        <v>2950</v>
      </c>
      <c r="AP429">
        <v>2.6667599083506001E-2</v>
      </c>
      <c r="AQ429">
        <f>(Table2[[#This Row],[Sharpe Ratio]]-AVERAGE(Table2[Sharpe Ratio]))/_xlfn.STDEV.P(Table2[Sharpe Ratio])</f>
        <v>-0.35631031853977019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3.7113259098725804</v>
      </c>
    </row>
    <row r="430" spans="1:44" x14ac:dyDescent="0.3">
      <c r="A430" t="s">
        <v>1036</v>
      </c>
      <c r="B430" t="s">
        <v>1037</v>
      </c>
      <c r="C430" t="s">
        <v>2917</v>
      </c>
      <c r="D430" t="s">
        <v>55</v>
      </c>
      <c r="E430">
        <v>11085</v>
      </c>
      <c r="F430">
        <v>82.44</v>
      </c>
      <c r="G430">
        <v>131.34626612775</v>
      </c>
      <c r="H430">
        <f>(Table2[[#This Row],[1Y Return vs Nifty]]-AVERAGE(Table2[1Y Return vs Nifty]))/_xlfn.STDEV.P(Table2[1Y Return vs Nifty])</f>
        <v>1.027144561341345</v>
      </c>
      <c r="I430">
        <v>9.0821964391730905</v>
      </c>
      <c r="J430">
        <f>(Table2[[#This Row],[1M Return vs Nifty]]-AVERAGE(Table2[1M Return vs Nifty]))/_xlfn.STDEV.P(Table2[1M Return vs Nifty])</f>
        <v>0.55543837006796226</v>
      </c>
      <c r="K430">
        <v>26.864981301543001</v>
      </c>
      <c r="L430">
        <f>(Table2[[#This Row],[6M Return vs Nifty]]-AVERAGE(Table2[6M Return vs Nifty]))/_xlfn.STDEV.P(Table2[6M Return vs Nifty])</f>
        <v>0.44013684255800328</v>
      </c>
      <c r="M430">
        <v>8.8339385387270895</v>
      </c>
      <c r="N430">
        <f>(Table2[[#This Row],[1W Return vs Nifty]]-AVERAGE(Table2[1W Return vs Nifty]))/_xlfn.STDEV.P(Table2[1W Return vs Nifty])</f>
        <v>1.7668526846454211</v>
      </c>
      <c r="O430">
        <v>77.42</v>
      </c>
      <c r="P430">
        <v>74.907215680905693</v>
      </c>
      <c r="Q430">
        <v>66.323169925937094</v>
      </c>
      <c r="R430">
        <v>51.491812419739901</v>
      </c>
      <c r="S430" s="1">
        <f>(Table2[[#This Row],[Close Price]]-Table2[[#This Row],[20D EMA]])/Table2[[#This Row],[20D EMA]]</f>
        <v>6.4841126323947243E-2</v>
      </c>
      <c r="T430" s="1">
        <f>(Table2[[#This Row],[Close Price]]-Table2[[#This Row],[50D EMA]])/Table2[[#This Row],[50D EMA]]</f>
        <v>0.10056153136412006</v>
      </c>
      <c r="U430" s="1">
        <f>(Table2[[#This Row],[Close Price]]-Table2[[#This Row],[200D EMA]])/Table2[[#This Row],[200D EMA]]</f>
        <v>0.24300452002008535</v>
      </c>
      <c r="V430">
        <v>3.1047311523950998</v>
      </c>
      <c r="W430">
        <v>82.2</v>
      </c>
      <c r="X430">
        <v>84.7</v>
      </c>
      <c r="Y430">
        <v>79.819999999999993</v>
      </c>
      <c r="Z430">
        <v>86.31</v>
      </c>
      <c r="AA430">
        <v>63</v>
      </c>
      <c r="AB430">
        <v>87.5</v>
      </c>
      <c r="AC430" s="1">
        <f>(Table2[[#This Row],[Close Price]]/Table2[[#This Row],[Day Low]])-1</f>
        <v>2.9197080291969435E-3</v>
      </c>
      <c r="AD430" s="1">
        <f>(Table2[[#This Row],[Day High]]/Table2[[#This Row],[Close Price]])-1</f>
        <v>2.7413876758854983E-2</v>
      </c>
      <c r="AE430" s="1">
        <f>(Table2[[#This Row],[Close Price]]/Table2[[#This Row],[Current Week Low]])-1</f>
        <v>3.282385367075924E-2</v>
      </c>
      <c r="AF430" s="1">
        <f>(Table2[[#This Row],[Current Week High]]/Table2[[#This Row],[Close Price]])-1</f>
        <v>4.6943231441048061E-2</v>
      </c>
      <c r="AG430" s="1">
        <f>(Table2[[#This Row],[Close Price]]/Table2[[#This Row],[Current Month Low]])-1</f>
        <v>0.3085714285714285</v>
      </c>
      <c r="AH430" s="1">
        <f>(Table2[[#This Row],[Current Month High]]/Table2[[#This Row],[Close Price]])-1</f>
        <v>6.1377971858321168E-2</v>
      </c>
      <c r="AI430">
        <v>23.605046094129001</v>
      </c>
      <c r="AJ430">
        <v>163.38658146964801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-0.01</v>
      </c>
      <c r="AM430" t="s">
        <v>2949</v>
      </c>
      <c r="AN430">
        <v>21.41</v>
      </c>
      <c r="AO430" t="s">
        <v>2950</v>
      </c>
      <c r="AP430">
        <v>2.6628923464919001E-2</v>
      </c>
      <c r="AQ430">
        <f>(Table2[[#This Row],[Sharpe Ratio]]-AVERAGE(Table2[Sharpe Ratio]))/_xlfn.STDEV.P(Table2[Sharpe Ratio])</f>
        <v>-0.35673720268129483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3.4328352559314368</v>
      </c>
    </row>
    <row r="431" spans="1:44" x14ac:dyDescent="0.3">
      <c r="A431" t="s">
        <v>603</v>
      </c>
      <c r="B431" t="s">
        <v>604</v>
      </c>
      <c r="C431" t="s">
        <v>2918</v>
      </c>
      <c r="D431" t="s">
        <v>151</v>
      </c>
      <c r="E431">
        <v>29303.742769494998</v>
      </c>
      <c r="F431">
        <v>318.3</v>
      </c>
      <c r="G431">
        <v>25.7221135987688</v>
      </c>
      <c r="H431">
        <f>(Table2[[#This Row],[1Y Return vs Nifty]]-AVERAGE(Table2[1Y Return vs Nifty]))/_xlfn.STDEV.P(Table2[1Y Return vs Nifty])</f>
        <v>-0.23107603105362839</v>
      </c>
      <c r="I431">
        <v>6.6867236930265097</v>
      </c>
      <c r="J431">
        <f>(Table2[[#This Row],[1M Return vs Nifty]]-AVERAGE(Table2[1M Return vs Nifty]))/_xlfn.STDEV.P(Table2[1M Return vs Nifty])</f>
        <v>0.32143431058800526</v>
      </c>
      <c r="K431">
        <v>32.8846572679983</v>
      </c>
      <c r="L431">
        <f>(Table2[[#This Row],[6M Return vs Nifty]]-AVERAGE(Table2[6M Return vs Nifty]))/_xlfn.STDEV.P(Table2[6M Return vs Nifty])</f>
        <v>0.62459153102662512</v>
      </c>
      <c r="M431">
        <v>-4.1340467073443303</v>
      </c>
      <c r="N431">
        <f>(Table2[[#This Row],[1W Return vs Nifty]]-AVERAGE(Table2[1W Return vs Nifty]))/_xlfn.STDEV.P(Table2[1W Return vs Nifty])</f>
        <v>-0.80270930547716679</v>
      </c>
      <c r="O431">
        <v>310</v>
      </c>
      <c r="P431">
        <v>285.90139302892601</v>
      </c>
      <c r="Q431">
        <v>249.93722985981901</v>
      </c>
      <c r="R431">
        <v>81.235817997635706</v>
      </c>
      <c r="S431" s="1">
        <f>(Table2[[#This Row],[Close Price]]-Table2[[#This Row],[20D EMA]])/Table2[[#This Row],[20D EMA]]</f>
        <v>2.6774193548387133E-2</v>
      </c>
      <c r="T431" s="1">
        <f>(Table2[[#This Row],[Close Price]]-Table2[[#This Row],[50D EMA]])/Table2[[#This Row],[50D EMA]]</f>
        <v>0.11332091329753011</v>
      </c>
      <c r="U431" s="1">
        <f>(Table2[[#This Row],[Close Price]]-Table2[[#This Row],[200D EMA]])/Table2[[#This Row],[200D EMA]]</f>
        <v>0.27351975605444323</v>
      </c>
      <c r="V431">
        <v>0.50117856643532199</v>
      </c>
      <c r="W431">
        <v>316.10000000000002</v>
      </c>
      <c r="X431">
        <v>323.3</v>
      </c>
      <c r="Y431">
        <v>307.05</v>
      </c>
      <c r="Z431">
        <v>323.3</v>
      </c>
      <c r="AA431">
        <v>248.9</v>
      </c>
      <c r="AB431">
        <v>335.25</v>
      </c>
      <c r="AC431" s="1">
        <f>(Table2[[#This Row],[Close Price]]/Table2[[#This Row],[Day Low]])-1</f>
        <v>6.9598228408731533E-3</v>
      </c>
      <c r="AD431" s="1">
        <f>(Table2[[#This Row],[Day High]]/Table2[[#This Row],[Close Price]])-1</f>
        <v>1.5708451146716929E-2</v>
      </c>
      <c r="AE431" s="1">
        <f>(Table2[[#This Row],[Close Price]]/Table2[[#This Row],[Current Week Low]])-1</f>
        <v>3.6638983878847009E-2</v>
      </c>
      <c r="AF431" s="1">
        <f>(Table2[[#This Row],[Current Week High]]/Table2[[#This Row],[Close Price]])-1</f>
        <v>1.5708451146716929E-2</v>
      </c>
      <c r="AG431" s="1">
        <f>(Table2[[#This Row],[Close Price]]/Table2[[#This Row],[Current Month Low]])-1</f>
        <v>0.27882683808758535</v>
      </c>
      <c r="AH431" s="1">
        <f>(Table2[[#This Row],[Current Month High]]/Table2[[#This Row],[Close Price]])-1</f>
        <v>5.3251649387370259E-2</v>
      </c>
      <c r="AI431">
        <v>5.3251649387370197</v>
      </c>
      <c r="AJ431">
        <v>64.965016843741907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0.23</v>
      </c>
      <c r="AM431" t="s">
        <v>2950</v>
      </c>
      <c r="AN431">
        <v>-1.21</v>
      </c>
      <c r="AO431" t="s">
        <v>2949</v>
      </c>
      <c r="AP431">
        <v>2.6575689596415999E-2</v>
      </c>
      <c r="AQ431">
        <f>(Table2[[#This Row],[Sharpe Ratio]]-AVERAGE(Table2[Sharpe Ratio]))/_xlfn.STDEV.P(Table2[Sharpe Ratio])</f>
        <v>-0.357324774259622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-0.44508426917578675</v>
      </c>
    </row>
    <row r="432" spans="1:44" x14ac:dyDescent="0.3">
      <c r="A432" t="s">
        <v>381</v>
      </c>
      <c r="B432" t="s">
        <v>382</v>
      </c>
      <c r="C432" t="s">
        <v>2916</v>
      </c>
      <c r="D432" t="s">
        <v>383</v>
      </c>
      <c r="E432">
        <v>57727.944234100003</v>
      </c>
      <c r="F432">
        <v>2385.4499999999998</v>
      </c>
      <c r="G432">
        <v>-4.2958894670307597</v>
      </c>
      <c r="H432">
        <f>(Table2[[#This Row],[1Y Return vs Nifty]]-AVERAGE(Table2[1Y Return vs Nifty]))/_xlfn.STDEV.P(Table2[1Y Return vs Nifty])</f>
        <v>-0.58865778385965739</v>
      </c>
      <c r="I432">
        <v>7.2623096287142701</v>
      </c>
      <c r="J432">
        <f>(Table2[[#This Row],[1M Return vs Nifty]]-AVERAGE(Table2[1M Return vs Nifty]))/_xlfn.STDEV.P(Table2[1M Return vs Nifty])</f>
        <v>0.37766097638796908</v>
      </c>
      <c r="K432">
        <v>13.0029891298599</v>
      </c>
      <c r="L432">
        <f>(Table2[[#This Row],[6M Return vs Nifty]]-AVERAGE(Table2[6M Return vs Nifty]))/_xlfn.STDEV.P(Table2[6M Return vs Nifty])</f>
        <v>1.5378190791582166E-2</v>
      </c>
      <c r="M432">
        <v>4.2074016671380798</v>
      </c>
      <c r="N432">
        <f>(Table2[[#This Row],[1W Return vs Nifty]]-AVERAGE(Table2[1W Return vs Nifty]))/_xlfn.STDEV.P(Table2[1W Return vs Nifty])</f>
        <v>0.85012020341922256</v>
      </c>
      <c r="O432">
        <v>2223.2600000000002</v>
      </c>
      <c r="P432">
        <v>2149.8080438439201</v>
      </c>
      <c r="Q432">
        <v>1988.4256965791001</v>
      </c>
      <c r="R432">
        <v>51.152879085831998</v>
      </c>
      <c r="S432" s="1">
        <f>(Table2[[#This Row],[Close Price]]-Table2[[#This Row],[20D EMA]])/Table2[[#This Row],[20D EMA]]</f>
        <v>7.2951431681404597E-2</v>
      </c>
      <c r="T432" s="1">
        <f>(Table2[[#This Row],[Close Price]]-Table2[[#This Row],[50D EMA]])/Table2[[#This Row],[50D EMA]]</f>
        <v>0.10961069609486851</v>
      </c>
      <c r="U432" s="1">
        <f>(Table2[[#This Row],[Close Price]]-Table2[[#This Row],[200D EMA]])/Table2[[#This Row],[200D EMA]]</f>
        <v>0.1996676587432675</v>
      </c>
      <c r="V432">
        <v>1.10648875831668</v>
      </c>
      <c r="W432">
        <v>2371.1</v>
      </c>
      <c r="X432">
        <v>2415</v>
      </c>
      <c r="Y432">
        <v>2243.35</v>
      </c>
      <c r="Z432">
        <v>2415</v>
      </c>
      <c r="AA432">
        <v>1931.4</v>
      </c>
      <c r="AB432">
        <v>2415</v>
      </c>
      <c r="AC432" s="1">
        <f>(Table2[[#This Row],[Close Price]]/Table2[[#This Row],[Day Low]])-1</f>
        <v>6.0520433554045461E-3</v>
      </c>
      <c r="AD432" s="1">
        <f>(Table2[[#This Row],[Day High]]/Table2[[#This Row],[Close Price]])-1</f>
        <v>1.2387599823932671E-2</v>
      </c>
      <c r="AE432" s="1">
        <f>(Table2[[#This Row],[Close Price]]/Table2[[#This Row],[Current Week Low]])-1</f>
        <v>6.3342768627276058E-2</v>
      </c>
      <c r="AF432" s="1">
        <f>(Table2[[#This Row],[Current Week High]]/Table2[[#This Row],[Close Price]])-1</f>
        <v>1.2387599823932671E-2</v>
      </c>
      <c r="AG432" s="1">
        <f>(Table2[[#This Row],[Close Price]]/Table2[[#This Row],[Current Month Low]])-1</f>
        <v>0.2350885368126745</v>
      </c>
      <c r="AH432" s="1">
        <f>(Table2[[#This Row],[Current Month High]]/Table2[[#This Row],[Close Price]])-1</f>
        <v>1.2387599823932671E-2</v>
      </c>
      <c r="AI432">
        <v>1.23875998239326</v>
      </c>
      <c r="AJ432">
        <v>37.094827586206797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0.06</v>
      </c>
      <c r="AM432" t="s">
        <v>2950</v>
      </c>
      <c r="AN432">
        <v>10.99</v>
      </c>
      <c r="AO432" t="s">
        <v>2950</v>
      </c>
      <c r="AP432">
        <v>2.6330509441726001E-2</v>
      </c>
      <c r="AQ432">
        <f>(Table2[[#This Row],[Sharpe Ratio]]-AVERAGE(Table2[Sharpe Ratio]))/_xlfn.STDEV.P(Table2[Sharpe Ratio])</f>
        <v>-0.36003096290449887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0.29447062383461753</v>
      </c>
    </row>
    <row r="433" spans="1:44" x14ac:dyDescent="0.3">
      <c r="A433" t="s">
        <v>1449</v>
      </c>
      <c r="B433" t="s">
        <v>1450</v>
      </c>
      <c r="C433" t="s">
        <v>2917</v>
      </c>
      <c r="D433" t="s">
        <v>137</v>
      </c>
      <c r="E433">
        <v>6118.3906266000004</v>
      </c>
      <c r="F433">
        <v>931.65</v>
      </c>
      <c r="G433">
        <v>23.959384091230501</v>
      </c>
      <c r="H433">
        <f>(Table2[[#This Row],[1Y Return vs Nifty]]-AVERAGE(Table2[1Y Return vs Nifty]))/_xlfn.STDEV.P(Table2[1Y Return vs Nifty])</f>
        <v>-0.25207409363783129</v>
      </c>
      <c r="I433">
        <v>3.0966805241537698</v>
      </c>
      <c r="J433">
        <f>(Table2[[#This Row],[1M Return vs Nifty]]-AVERAGE(Table2[1M Return vs Nifty]))/_xlfn.STDEV.P(Table2[1M Return vs Nifty])</f>
        <v>-2.9262509726853864E-2</v>
      </c>
      <c r="K433">
        <v>-8.2276878246196503</v>
      </c>
      <c r="L433">
        <f>(Table2[[#This Row],[6M Return vs Nifty]]-AVERAGE(Table2[6M Return vs Nifty]))/_xlfn.STDEV.P(Table2[6M Return vs Nifty])</f>
        <v>-0.6351714277325653</v>
      </c>
      <c r="M433">
        <v>-4.54979596298356</v>
      </c>
      <c r="N433">
        <f>(Table2[[#This Row],[1W Return vs Nifty]]-AVERAGE(Table2[1W Return vs Nifty]))/_xlfn.STDEV.P(Table2[1W Return vs Nifty])</f>
        <v>-0.88508860067539019</v>
      </c>
      <c r="O433">
        <v>920.28</v>
      </c>
      <c r="P433">
        <v>887.78166466229197</v>
      </c>
      <c r="Q433">
        <v>814.881839997366</v>
      </c>
      <c r="R433">
        <v>48.8394864818004</v>
      </c>
      <c r="S433" s="1">
        <f>(Table2[[#This Row],[Close Price]]-Table2[[#This Row],[20D EMA]])/Table2[[#This Row],[20D EMA]]</f>
        <v>1.2354935454426919E-2</v>
      </c>
      <c r="T433" s="1">
        <f>(Table2[[#This Row],[Close Price]]-Table2[[#This Row],[50D EMA]])/Table2[[#This Row],[50D EMA]]</f>
        <v>4.9413427967556996E-2</v>
      </c>
      <c r="U433" s="1">
        <f>(Table2[[#This Row],[Close Price]]-Table2[[#This Row],[200D EMA]])/Table2[[#This Row],[200D EMA]]</f>
        <v>0.14329459103299125</v>
      </c>
      <c r="V433">
        <v>2.4813664197113301</v>
      </c>
      <c r="W433">
        <v>918.65</v>
      </c>
      <c r="X433">
        <v>949.25</v>
      </c>
      <c r="Y433">
        <v>918.65</v>
      </c>
      <c r="Z433">
        <v>970.7</v>
      </c>
      <c r="AA433">
        <v>780</v>
      </c>
      <c r="AB433">
        <v>1003</v>
      </c>
      <c r="AC433" s="1">
        <f>(Table2[[#This Row],[Close Price]]/Table2[[#This Row],[Day Low]])-1</f>
        <v>1.415120013062654E-2</v>
      </c>
      <c r="AD433" s="1">
        <f>(Table2[[#This Row],[Day High]]/Table2[[#This Row],[Close Price]])-1</f>
        <v>1.8891214511887577E-2</v>
      </c>
      <c r="AE433" s="1">
        <f>(Table2[[#This Row],[Close Price]]/Table2[[#This Row],[Current Week Low]])-1</f>
        <v>1.415120013062654E-2</v>
      </c>
      <c r="AF433" s="1">
        <f>(Table2[[#This Row],[Current Week High]]/Table2[[#This Row],[Close Price]])-1</f>
        <v>4.1914882198250458E-2</v>
      </c>
      <c r="AG433" s="1">
        <f>(Table2[[#This Row],[Close Price]]/Table2[[#This Row],[Current Month Low]])-1</f>
        <v>0.19442307692307681</v>
      </c>
      <c r="AH433" s="1">
        <f>(Table2[[#This Row],[Current Month High]]/Table2[[#This Row],[Close Price]])-1</f>
        <v>7.6584554285407558E-2</v>
      </c>
      <c r="AI433">
        <v>7.6584554285407496</v>
      </c>
      <c r="AJ433">
        <v>55.016638935108098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0.04</v>
      </c>
      <c r="AM433" t="s">
        <v>2950</v>
      </c>
      <c r="AN433">
        <v>5.8</v>
      </c>
      <c r="AO433" t="s">
        <v>2950</v>
      </c>
      <c r="AP433">
        <v>2.6296926016077998E-2</v>
      </c>
      <c r="AQ433">
        <f>(Table2[[#This Row],[Sharpe Ratio]]-AVERAGE(Table2[Sharpe Ratio]))/_xlfn.STDEV.P(Table2[Sharpe Ratio])</f>
        <v>-0.36040164170295064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-2.1619982734755911</v>
      </c>
    </row>
    <row r="434" spans="1:44" x14ac:dyDescent="0.3">
      <c r="A434" t="s">
        <v>401</v>
      </c>
      <c r="B434" t="s">
        <v>402</v>
      </c>
      <c r="C434" t="s">
        <v>2912</v>
      </c>
      <c r="D434" t="s">
        <v>376</v>
      </c>
      <c r="E434">
        <v>55575.747020565002</v>
      </c>
      <c r="F434">
        <v>126954.85</v>
      </c>
      <c r="G434">
        <v>-7.38856069861384E-2</v>
      </c>
      <c r="H434">
        <f>(Table2[[#This Row],[1Y Return vs Nifty]]-AVERAGE(Table2[1Y Return vs Nifty]))/_xlfn.STDEV.P(Table2[1Y Return vs Nifty])</f>
        <v>-0.53836424710042374</v>
      </c>
      <c r="I434">
        <v>-7.3496342421074603</v>
      </c>
      <c r="J434">
        <f>(Table2[[#This Row],[1M Return vs Nifty]]-AVERAGE(Table2[1M Return vs Nifty]))/_xlfn.STDEV.P(Table2[1M Return vs Nifty])</f>
        <v>-1.0497208162731499</v>
      </c>
      <c r="K434">
        <v>-5.5511412248866403</v>
      </c>
      <c r="L434">
        <f>(Table2[[#This Row],[6M Return vs Nifty]]-AVERAGE(Table2[6M Return vs Nifty]))/_xlfn.STDEV.P(Table2[6M Return vs Nifty])</f>
        <v>-0.55315678575238936</v>
      </c>
      <c r="M434">
        <v>-0.96072917672376601</v>
      </c>
      <c r="N434">
        <f>(Table2[[#This Row],[1W Return vs Nifty]]-AVERAGE(Table2[1W Return vs Nifty]))/_xlfn.STDEV.P(Table2[1W Return vs Nifty])</f>
        <v>-0.17392727383948475</v>
      </c>
      <c r="O434">
        <v>126514.65</v>
      </c>
      <c r="P434">
        <v>128573.136774618</v>
      </c>
      <c r="Q434">
        <v>124455.531733325</v>
      </c>
      <c r="R434">
        <v>65.704353835366703</v>
      </c>
      <c r="S434" s="1">
        <f>(Table2[[#This Row],[Close Price]]-Table2[[#This Row],[20D EMA]])/Table2[[#This Row],[20D EMA]]</f>
        <v>3.4794389424466785E-3</v>
      </c>
      <c r="T434" s="1">
        <f>(Table2[[#This Row],[Close Price]]-Table2[[#This Row],[50D EMA]])/Table2[[#This Row],[50D EMA]]</f>
        <v>-1.2586507689042155E-2</v>
      </c>
      <c r="U434" s="1">
        <f>(Table2[[#This Row],[Close Price]]-Table2[[#This Row],[200D EMA]])/Table2[[#This Row],[200D EMA]]</f>
        <v>2.0082018306991606E-2</v>
      </c>
      <c r="V434">
        <v>0.65892942702661705</v>
      </c>
      <c r="W434">
        <v>125460.3</v>
      </c>
      <c r="X434">
        <v>127770</v>
      </c>
      <c r="Y434">
        <v>124500</v>
      </c>
      <c r="Z434">
        <v>127770</v>
      </c>
      <c r="AA434">
        <v>116347.85</v>
      </c>
      <c r="AB434">
        <v>128900</v>
      </c>
      <c r="AC434" s="1">
        <f>(Table2[[#This Row],[Close Price]]/Table2[[#This Row],[Day Low]])-1</f>
        <v>1.1912533287422367E-2</v>
      </c>
      <c r="AD434" s="1">
        <f>(Table2[[#This Row],[Day High]]/Table2[[#This Row],[Close Price]])-1</f>
        <v>6.4207866024810212E-3</v>
      </c>
      <c r="AE434" s="1">
        <f>(Table2[[#This Row],[Close Price]]/Table2[[#This Row],[Current Week Low]])-1</f>
        <v>1.9717670682730892E-2</v>
      </c>
      <c r="AF434" s="1">
        <f>(Table2[[#This Row],[Current Week High]]/Table2[[#This Row],[Close Price]])-1</f>
        <v>6.4207866024810212E-3</v>
      </c>
      <c r="AG434" s="1">
        <f>(Table2[[#This Row],[Close Price]]/Table2[[#This Row],[Current Month Low]])-1</f>
        <v>9.1166274237125977E-2</v>
      </c>
      <c r="AH434" s="1">
        <f>(Table2[[#This Row],[Current Month High]]/Table2[[#This Row],[Close Price]])-1</f>
        <v>1.5321588738043346E-2</v>
      </c>
      <c r="AI434">
        <v>19.2904406566586</v>
      </c>
      <c r="AJ434">
        <v>28.237222222222201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-0.2</v>
      </c>
      <c r="AM434" t="s">
        <v>2949</v>
      </c>
      <c r="AN434">
        <v>0.65</v>
      </c>
      <c r="AO434" t="s">
        <v>2950</v>
      </c>
      <c r="AP434">
        <v>2.6242470542208001E-2</v>
      </c>
      <c r="AQ434">
        <f>(Table2[[#This Row],[Sharpe Ratio]]-AVERAGE(Table2[Sharpe Ratio]))/_xlfn.STDEV.P(Table2[Sharpe Ratio])</f>
        <v>-0.36100269681373109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35" spans="1:44" x14ac:dyDescent="0.3">
      <c r="A435" t="s">
        <v>205</v>
      </c>
      <c r="B435" t="s">
        <v>206</v>
      </c>
      <c r="C435" t="s">
        <v>2915</v>
      </c>
      <c r="D435" t="s">
        <v>65</v>
      </c>
      <c r="E435">
        <v>120022.77142772</v>
      </c>
      <c r="F435">
        <v>1499.7</v>
      </c>
      <c r="G435">
        <v>19.6697069124954</v>
      </c>
      <c r="H435">
        <f>(Table2[[#This Row],[1Y Return vs Nifty]]-AVERAGE(Table2[1Y Return vs Nifty]))/_xlfn.STDEV.P(Table2[1Y Return vs Nifty])</f>
        <v>-0.30317377142724927</v>
      </c>
      <c r="I435">
        <v>-1.9609853079417801</v>
      </c>
      <c r="J435">
        <f>(Table2[[#This Row],[1M Return vs Nifty]]-AVERAGE(Table2[1M Return vs Nifty]))/_xlfn.STDEV.P(Table2[1M Return vs Nifty])</f>
        <v>-0.52332546164616267</v>
      </c>
      <c r="K435">
        <v>9.3527550875548595</v>
      </c>
      <c r="L435">
        <f>(Table2[[#This Row],[6M Return vs Nifty]]-AVERAGE(Table2[6M Return vs Nifty]))/_xlfn.STDEV.P(Table2[6M Return vs Nifty])</f>
        <v>-9.6472145815059196E-2</v>
      </c>
      <c r="M435">
        <v>-4.6547963329213697</v>
      </c>
      <c r="N435">
        <f>(Table2[[#This Row],[1W Return vs Nifty]]-AVERAGE(Table2[1W Return vs Nifty]))/_xlfn.STDEV.P(Table2[1W Return vs Nifty])</f>
        <v>-0.90589406539649964</v>
      </c>
      <c r="O435">
        <v>1510.29</v>
      </c>
      <c r="P435">
        <v>1473.1051409878601</v>
      </c>
      <c r="Q435">
        <v>1350.92443610636</v>
      </c>
      <c r="R435">
        <v>68.858954350548501</v>
      </c>
      <c r="S435" s="1">
        <f>(Table2[[#This Row],[Close Price]]-Table2[[#This Row],[20D EMA]])/Table2[[#This Row],[20D EMA]]</f>
        <v>-7.0118983771328145E-3</v>
      </c>
      <c r="T435" s="1">
        <f>(Table2[[#This Row],[Close Price]]-Table2[[#This Row],[50D EMA]])/Table2[[#This Row],[50D EMA]]</f>
        <v>1.8053605457045343E-2</v>
      </c>
      <c r="U435" s="1">
        <f>(Table2[[#This Row],[Close Price]]-Table2[[#This Row],[200D EMA]])/Table2[[#This Row],[200D EMA]]</f>
        <v>0.1101287088435839</v>
      </c>
      <c r="V435">
        <v>0.85834431259114696</v>
      </c>
      <c r="W435">
        <v>1495.5</v>
      </c>
      <c r="X435">
        <v>1517.8</v>
      </c>
      <c r="Y435">
        <v>1495.05</v>
      </c>
      <c r="Z435">
        <v>1528</v>
      </c>
      <c r="AA435">
        <v>1418.55</v>
      </c>
      <c r="AB435">
        <v>1582</v>
      </c>
      <c r="AC435" s="1">
        <f>(Table2[[#This Row],[Close Price]]/Table2[[#This Row],[Day Low]])-1</f>
        <v>2.8084252758275863E-3</v>
      </c>
      <c r="AD435" s="1">
        <f>(Table2[[#This Row],[Day High]]/Table2[[#This Row],[Close Price]])-1</f>
        <v>1.2069080482763228E-2</v>
      </c>
      <c r="AE435" s="1">
        <f>(Table2[[#This Row],[Close Price]]/Table2[[#This Row],[Current Week Low]])-1</f>
        <v>3.1102638707736219E-3</v>
      </c>
      <c r="AF435" s="1">
        <f>(Table2[[#This Row],[Current Week High]]/Table2[[#This Row],[Close Price]])-1</f>
        <v>1.8870440754817697E-2</v>
      </c>
      <c r="AG435" s="1">
        <f>(Table2[[#This Row],[Close Price]]/Table2[[#This Row],[Current Month Low]])-1</f>
        <v>5.7206302210003335E-2</v>
      </c>
      <c r="AH435" s="1">
        <f>(Table2[[#This Row],[Current Month High]]/Table2[[#This Row],[Close Price]])-1</f>
        <v>5.4877642195105603E-2</v>
      </c>
      <c r="AI435">
        <v>5.4877642195105603</v>
      </c>
      <c r="AJ435">
        <v>51.584373578612201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</v>
      </c>
      <c r="AM435" t="s">
        <v>2951</v>
      </c>
      <c r="AN435">
        <v>1.54</v>
      </c>
      <c r="AO435" t="s">
        <v>2950</v>
      </c>
      <c r="AP435">
        <v>2.5044363018740998E-2</v>
      </c>
      <c r="AQ435">
        <f>(Table2[[#This Row],[Sharpe Ratio]]-AVERAGE(Table2[Sharpe Ratio]))/_xlfn.STDEV.P(Table2[Sharpe Ratio])</f>
        <v>-0.37422687060319443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-2.2030923148881651</v>
      </c>
    </row>
    <row r="436" spans="1:44" x14ac:dyDescent="0.3">
      <c r="A436" t="s">
        <v>1193</v>
      </c>
      <c r="B436" t="s">
        <v>1194</v>
      </c>
      <c r="C436" t="s">
        <v>2912</v>
      </c>
      <c r="D436" t="s">
        <v>255</v>
      </c>
      <c r="E436">
        <v>8749.3131959999992</v>
      </c>
      <c r="F436">
        <v>670.5</v>
      </c>
      <c r="G436">
        <v>73.626359124378098</v>
      </c>
      <c r="H436">
        <f>(Table2[[#This Row],[1Y Return vs Nifty]]-AVERAGE(Table2[1Y Return vs Nifty]))/_xlfn.STDEV.P(Table2[1Y Return vs Nifty])</f>
        <v>0.33957099181293005</v>
      </c>
      <c r="I436">
        <v>15.0399580424076</v>
      </c>
      <c r="J436">
        <f>(Table2[[#This Row],[1M Return vs Nifty]]-AVERAGE(Table2[1M Return vs Nifty]))/_xlfn.STDEV.P(Table2[1M Return vs Nifty])</f>
        <v>1.1374280432184256</v>
      </c>
      <c r="K436">
        <v>10.9878733938104</v>
      </c>
      <c r="L436">
        <f>(Table2[[#This Row],[6M Return vs Nifty]]-AVERAGE(Table2[6M Return vs Nifty]))/_xlfn.STDEV.P(Table2[6M Return vs Nifty])</f>
        <v>-4.6368911110998001E-2</v>
      </c>
      <c r="M436">
        <v>-1.38377173860243</v>
      </c>
      <c r="N436">
        <f>(Table2[[#This Row],[1W Return vs Nifty]]-AVERAGE(Table2[1W Return vs Nifty]))/_xlfn.STDEV.P(Table2[1W Return vs Nifty])</f>
        <v>-0.25775171276200814</v>
      </c>
      <c r="O436">
        <v>633.24</v>
      </c>
      <c r="P436">
        <v>579.25087558662506</v>
      </c>
      <c r="Q436">
        <v>510.40037985891098</v>
      </c>
      <c r="R436">
        <v>63.769731937623398</v>
      </c>
      <c r="S436" s="1">
        <f>(Table2[[#This Row],[Close Price]]-Table2[[#This Row],[20D EMA]])/Table2[[#This Row],[20D EMA]]</f>
        <v>5.8840250142126189E-2</v>
      </c>
      <c r="T436" s="1">
        <f>(Table2[[#This Row],[Close Price]]-Table2[[#This Row],[50D EMA]])/Table2[[#This Row],[50D EMA]]</f>
        <v>0.15752954075548728</v>
      </c>
      <c r="U436" s="1">
        <f>(Table2[[#This Row],[Close Price]]-Table2[[#This Row],[200D EMA]])/Table2[[#This Row],[200D EMA]]</f>
        <v>0.31367457090322909</v>
      </c>
      <c r="V436">
        <v>3.1509572641836199</v>
      </c>
      <c r="W436">
        <v>666.95</v>
      </c>
      <c r="X436">
        <v>684.55</v>
      </c>
      <c r="Y436">
        <v>653.29999999999995</v>
      </c>
      <c r="Z436">
        <v>703.65</v>
      </c>
      <c r="AA436">
        <v>503.05</v>
      </c>
      <c r="AB436">
        <v>716.9</v>
      </c>
      <c r="AC436" s="1">
        <f>(Table2[[#This Row],[Close Price]]/Table2[[#This Row],[Day Low]])-1</f>
        <v>5.3227378364193445E-3</v>
      </c>
      <c r="AD436" s="1">
        <f>(Table2[[#This Row],[Day High]]/Table2[[#This Row],[Close Price]])-1</f>
        <v>2.0954511558538336E-2</v>
      </c>
      <c r="AE436" s="1">
        <f>(Table2[[#This Row],[Close Price]]/Table2[[#This Row],[Current Week Low]])-1</f>
        <v>2.6327873871115903E-2</v>
      </c>
      <c r="AF436" s="1">
        <f>(Table2[[#This Row],[Current Week High]]/Table2[[#This Row],[Close Price]])-1</f>
        <v>4.944071588366894E-2</v>
      </c>
      <c r="AG436" s="1">
        <f>(Table2[[#This Row],[Close Price]]/Table2[[#This Row],[Current Month Low]])-1</f>
        <v>0.33286949607394889</v>
      </c>
      <c r="AH436" s="1">
        <f>(Table2[[#This Row],[Current Month High]]/Table2[[#This Row],[Close Price]])-1</f>
        <v>6.9202087994034267E-2</v>
      </c>
      <c r="AI436">
        <v>5.5630126771066299</v>
      </c>
      <c r="AJ436">
        <v>109.53124999999901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0.04</v>
      </c>
      <c r="AM436" t="s">
        <v>2950</v>
      </c>
      <c r="AN436">
        <v>14.64</v>
      </c>
      <c r="AO436" t="s">
        <v>2950</v>
      </c>
      <c r="AP436">
        <v>2.3864508448036E-2</v>
      </c>
      <c r="AQ436">
        <f>(Table2[[#This Row],[Sharpe Ratio]]-AVERAGE(Table2[Sharpe Ratio]))/_xlfn.STDEV.P(Table2[Sharpe Ratio])</f>
        <v>-0.38724957648200037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0.78562883467634914</v>
      </c>
    </row>
    <row r="437" spans="1:44" x14ac:dyDescent="0.3">
      <c r="A437" t="s">
        <v>1031</v>
      </c>
      <c r="B437" t="s">
        <v>1032</v>
      </c>
      <c r="C437" t="s">
        <v>2922</v>
      </c>
      <c r="D437" t="s">
        <v>1033</v>
      </c>
      <c r="E437">
        <v>11115.263960464999</v>
      </c>
      <c r="F437">
        <v>767.5</v>
      </c>
      <c r="G437">
        <v>35.021595390604702</v>
      </c>
      <c r="H437">
        <f>(Table2[[#This Row],[1Y Return vs Nifty]]-AVERAGE(Table2[1Y Return vs Nifty]))/_xlfn.STDEV.P(Table2[1Y Return vs Nifty])</f>
        <v>-0.12029834234384615</v>
      </c>
      <c r="I437">
        <v>17.961302401666501</v>
      </c>
      <c r="J437">
        <f>(Table2[[#This Row],[1M Return vs Nifty]]-AVERAGE(Table2[1M Return vs Nifty]))/_xlfn.STDEV.P(Table2[1M Return vs Nifty])</f>
        <v>1.422802377075959</v>
      </c>
      <c r="K437">
        <v>24.742816234171201</v>
      </c>
      <c r="L437">
        <f>(Table2[[#This Row],[6M Return vs Nifty]]-AVERAGE(Table2[6M Return vs Nifty]))/_xlfn.STDEV.P(Table2[6M Return vs Nifty])</f>
        <v>0.37510953900173566</v>
      </c>
      <c r="M437">
        <v>2.4839598820214399</v>
      </c>
      <c r="N437">
        <f>(Table2[[#This Row],[1W Return vs Nifty]]-AVERAGE(Table2[1W Return vs Nifty]))/_xlfn.STDEV.P(Table2[1W Return vs Nifty])</f>
        <v>0.50862609934732561</v>
      </c>
      <c r="O437">
        <v>725.65</v>
      </c>
      <c r="P437">
        <v>675.86064913195298</v>
      </c>
      <c r="Q437">
        <v>597.58718916690395</v>
      </c>
      <c r="R437">
        <v>46.7055542353771</v>
      </c>
      <c r="S437" s="1">
        <f>(Table2[[#This Row],[Close Price]]-Table2[[#This Row],[20D EMA]])/Table2[[#This Row],[20D EMA]]</f>
        <v>5.7672431613036618E-2</v>
      </c>
      <c r="T437" s="1">
        <f>(Table2[[#This Row],[Close Price]]-Table2[[#This Row],[50D EMA]])/Table2[[#This Row],[50D EMA]]</f>
        <v>0.13558912031014789</v>
      </c>
      <c r="U437" s="1">
        <f>(Table2[[#This Row],[Close Price]]-Table2[[#This Row],[200D EMA]])/Table2[[#This Row],[200D EMA]]</f>
        <v>0.28433141458398969</v>
      </c>
      <c r="V437">
        <v>2.7113305466440201</v>
      </c>
      <c r="W437">
        <v>765</v>
      </c>
      <c r="X437">
        <v>794.75</v>
      </c>
      <c r="Y437">
        <v>765</v>
      </c>
      <c r="Z437">
        <v>794.75</v>
      </c>
      <c r="AA437">
        <v>638.20000000000005</v>
      </c>
      <c r="AB437">
        <v>833</v>
      </c>
      <c r="AC437" s="1">
        <f>(Table2[[#This Row],[Close Price]]/Table2[[#This Row],[Day Low]])-1</f>
        <v>3.2679738562091387E-3</v>
      </c>
      <c r="AD437" s="1">
        <f>(Table2[[#This Row],[Day High]]/Table2[[#This Row],[Close Price]])-1</f>
        <v>3.5504885993485447E-2</v>
      </c>
      <c r="AE437" s="1">
        <f>(Table2[[#This Row],[Close Price]]/Table2[[#This Row],[Current Week Low]])-1</f>
        <v>3.2679738562091387E-3</v>
      </c>
      <c r="AF437" s="1">
        <f>(Table2[[#This Row],[Current Week High]]/Table2[[#This Row],[Close Price]])-1</f>
        <v>3.5504885993485447E-2</v>
      </c>
      <c r="AG437" s="1">
        <f>(Table2[[#This Row],[Close Price]]/Table2[[#This Row],[Current Month Low]])-1</f>
        <v>0.20260106549670942</v>
      </c>
      <c r="AH437" s="1">
        <f>(Table2[[#This Row],[Current Month High]]/Table2[[#This Row],[Close Price]])-1</f>
        <v>8.5342019543974024E-2</v>
      </c>
      <c r="AI437">
        <v>8.5342019543973997</v>
      </c>
      <c r="AJ437">
        <v>69.669503702884896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0.26</v>
      </c>
      <c r="AM437" t="s">
        <v>2950</v>
      </c>
      <c r="AN437">
        <v>8.39</v>
      </c>
      <c r="AO437" t="s">
        <v>2950</v>
      </c>
      <c r="AP437">
        <v>2.3825085399076001E-2</v>
      </c>
      <c r="AQ437">
        <f>(Table2[[#This Row],[Sharpe Ratio]]-AVERAGE(Table2[Sharpe Ratio]))/_xlfn.STDEV.P(Table2[Sharpe Ratio])</f>
        <v>-0.38768471042494479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1.7985549626562292</v>
      </c>
    </row>
    <row r="438" spans="1:44" x14ac:dyDescent="0.3">
      <c r="A438" t="s">
        <v>186</v>
      </c>
      <c r="B438" t="s">
        <v>187</v>
      </c>
      <c r="C438" t="s">
        <v>2910</v>
      </c>
      <c r="D438" t="s">
        <v>188</v>
      </c>
      <c r="E438">
        <v>134025.26181051499</v>
      </c>
      <c r="F438">
        <v>1375.5</v>
      </c>
      <c r="G438">
        <v>6.1598136220542097</v>
      </c>
      <c r="H438">
        <f>(Table2[[#This Row],[1Y Return vs Nifty]]-AVERAGE(Table2[1Y Return vs Nifty]))/_xlfn.STDEV.P(Table2[1Y Return vs Nifty])</f>
        <v>-0.46410690586757297</v>
      </c>
      <c r="I438">
        <v>1.44790199276509</v>
      </c>
      <c r="J438">
        <f>(Table2[[#This Row],[1M Return vs Nifty]]-AVERAGE(Table2[1M Return vs Nifty]))/_xlfn.STDEV.P(Table2[1M Return vs Nifty])</f>
        <v>-0.19032502657201272</v>
      </c>
      <c r="K438">
        <v>14.7306238483378</v>
      </c>
      <c r="L438">
        <f>(Table2[[#This Row],[6M Return vs Nifty]]-AVERAGE(Table2[6M Return vs Nifty]))/_xlfn.STDEV.P(Table2[6M Return vs Nifty])</f>
        <v>6.8316309979427073E-2</v>
      </c>
      <c r="M438">
        <v>-1.5694178209124401</v>
      </c>
      <c r="N438">
        <f>(Table2[[#This Row],[1W Return vs Nifty]]-AVERAGE(Table2[1W Return vs Nifty]))/_xlfn.STDEV.P(Table2[1W Return vs Nifty])</f>
        <v>-0.29453684998010332</v>
      </c>
      <c r="O438">
        <v>1368.67</v>
      </c>
      <c r="P438">
        <v>1321.9423157816</v>
      </c>
      <c r="Q438">
        <v>1187.3606456869099</v>
      </c>
      <c r="R438">
        <v>57.136717602926097</v>
      </c>
      <c r="S438" s="1">
        <f>(Table2[[#This Row],[Close Price]]-Table2[[#This Row],[20D EMA]])/Table2[[#This Row],[20D EMA]]</f>
        <v>4.9902460052459151E-3</v>
      </c>
      <c r="T438" s="1">
        <f>(Table2[[#This Row],[Close Price]]-Table2[[#This Row],[50D EMA]])/Table2[[#This Row],[50D EMA]]</f>
        <v>4.0514388244493091E-2</v>
      </c>
      <c r="U438" s="1">
        <f>(Table2[[#This Row],[Close Price]]-Table2[[#This Row],[200D EMA]])/Table2[[#This Row],[200D EMA]]</f>
        <v>0.15845173494380721</v>
      </c>
      <c r="V438">
        <v>0.72213520318477498</v>
      </c>
      <c r="W438">
        <v>1365.75</v>
      </c>
      <c r="X438">
        <v>1386</v>
      </c>
      <c r="Y438">
        <v>1319.4</v>
      </c>
      <c r="Z438">
        <v>1387.05</v>
      </c>
      <c r="AA438">
        <v>1251.7</v>
      </c>
      <c r="AB438">
        <v>1467.1</v>
      </c>
      <c r="AC438" s="1">
        <f>(Table2[[#This Row],[Close Price]]/Table2[[#This Row],[Day Low]])-1</f>
        <v>7.1389346512904517E-3</v>
      </c>
      <c r="AD438" s="1">
        <f>(Table2[[#This Row],[Day High]]/Table2[[#This Row],[Close Price]])-1</f>
        <v>7.6335877862594437E-3</v>
      </c>
      <c r="AE438" s="1">
        <f>(Table2[[#This Row],[Close Price]]/Table2[[#This Row],[Current Week Low]])-1</f>
        <v>4.2519326966802939E-2</v>
      </c>
      <c r="AF438" s="1">
        <f>(Table2[[#This Row],[Current Week High]]/Table2[[#This Row],[Close Price]])-1</f>
        <v>8.3969465648854325E-3</v>
      </c>
      <c r="AG438" s="1">
        <f>(Table2[[#This Row],[Close Price]]/Table2[[#This Row],[Current Month Low]])-1</f>
        <v>9.8905488535591557E-2</v>
      </c>
      <c r="AH438" s="1">
        <f>(Table2[[#This Row],[Current Month High]]/Table2[[#This Row],[Close Price]])-1</f>
        <v>6.6593965830606949E-2</v>
      </c>
      <c r="AI438">
        <v>6.6593965830606896</v>
      </c>
      <c r="AJ438">
        <v>43.311106480516699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0.11</v>
      </c>
      <c r="AM438" t="s">
        <v>2950</v>
      </c>
      <c r="AN438">
        <v>-1.9</v>
      </c>
      <c r="AO438" t="s">
        <v>2949</v>
      </c>
      <c r="AP438">
        <v>2.3459077121564E-2</v>
      </c>
      <c r="AQ438">
        <f>(Table2[[#This Row],[Sharpe Ratio]]-AVERAGE(Table2[Sharpe Ratio]))/_xlfn.STDEV.P(Table2[Sharpe Ratio])</f>
        <v>-0.39172454572803567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-1.2723770181682976</v>
      </c>
    </row>
    <row r="439" spans="1:44" x14ac:dyDescent="0.3">
      <c r="A439" t="s">
        <v>509</v>
      </c>
      <c r="B439" t="s">
        <v>510</v>
      </c>
      <c r="C439" t="s">
        <v>2922</v>
      </c>
      <c r="D439" t="s">
        <v>445</v>
      </c>
      <c r="E439">
        <v>36904.009519615</v>
      </c>
      <c r="F439">
        <v>1525.35</v>
      </c>
      <c r="G439">
        <v>35.808794533075002</v>
      </c>
      <c r="H439">
        <f>(Table2[[#This Row],[1Y Return vs Nifty]]-AVERAGE(Table2[1Y Return vs Nifty]))/_xlfn.STDEV.P(Table2[1Y Return vs Nifty])</f>
        <v>-0.1109210347143243</v>
      </c>
      <c r="I439">
        <v>18.116459221624201</v>
      </c>
      <c r="J439">
        <f>(Table2[[#This Row],[1M Return vs Nifty]]-AVERAGE(Table2[1M Return vs Nifty]))/_xlfn.STDEV.P(Table2[1M Return vs Nifty])</f>
        <v>1.4379590202832371</v>
      </c>
      <c r="K439">
        <v>9.6429358090566701</v>
      </c>
      <c r="L439">
        <f>(Table2[[#This Row],[6M Return vs Nifty]]-AVERAGE(Table2[6M Return vs Nifty]))/_xlfn.STDEV.P(Table2[6M Return vs Nifty])</f>
        <v>-8.7580438872279218E-2</v>
      </c>
      <c r="M439">
        <v>0.30859860404498202</v>
      </c>
      <c r="N439">
        <f>(Table2[[#This Row],[1W Return vs Nifty]]-AVERAGE(Table2[1W Return vs Nifty]))/_xlfn.STDEV.P(Table2[1W Return vs Nifty])</f>
        <v>7.7585691095305026E-2</v>
      </c>
      <c r="O439">
        <v>1451.92</v>
      </c>
      <c r="P439">
        <v>1332.2783682333099</v>
      </c>
      <c r="Q439">
        <v>1177.3731876121101</v>
      </c>
      <c r="R439">
        <v>66.022255042617203</v>
      </c>
      <c r="S439" s="1">
        <f>(Table2[[#This Row],[Close Price]]-Table2[[#This Row],[20D EMA]])/Table2[[#This Row],[20D EMA]]</f>
        <v>5.057441181332293E-2</v>
      </c>
      <c r="T439" s="1">
        <f>(Table2[[#This Row],[Close Price]]-Table2[[#This Row],[50D EMA]])/Table2[[#This Row],[50D EMA]]</f>
        <v>0.14491838670526178</v>
      </c>
      <c r="U439" s="1">
        <f>(Table2[[#This Row],[Close Price]]-Table2[[#This Row],[200D EMA]])/Table2[[#This Row],[200D EMA]]</f>
        <v>0.29555353905556414</v>
      </c>
      <c r="V439">
        <v>1.70905772649103</v>
      </c>
      <c r="W439">
        <v>1517</v>
      </c>
      <c r="X439">
        <v>1555</v>
      </c>
      <c r="Y439">
        <v>1493.35</v>
      </c>
      <c r="Z439">
        <v>1555</v>
      </c>
      <c r="AA439">
        <v>1245.55</v>
      </c>
      <c r="AB439">
        <v>1688.45</v>
      </c>
      <c r="AC439" s="1">
        <f>(Table2[[#This Row],[Close Price]]/Table2[[#This Row],[Day Low]])-1</f>
        <v>5.5042847725774724E-3</v>
      </c>
      <c r="AD439" s="1">
        <f>(Table2[[#This Row],[Day High]]/Table2[[#This Row],[Close Price]])-1</f>
        <v>1.9438161733372761E-2</v>
      </c>
      <c r="AE439" s="1">
        <f>(Table2[[#This Row],[Close Price]]/Table2[[#This Row],[Current Week Low]])-1</f>
        <v>2.1428332273077277E-2</v>
      </c>
      <c r="AF439" s="1">
        <f>(Table2[[#This Row],[Current Week High]]/Table2[[#This Row],[Close Price]])-1</f>
        <v>1.9438161733372761E-2</v>
      </c>
      <c r="AG439" s="1">
        <f>(Table2[[#This Row],[Close Price]]/Table2[[#This Row],[Current Month Low]])-1</f>
        <v>0.2246397173939223</v>
      </c>
      <c r="AH439" s="1">
        <f>(Table2[[#This Row],[Current Month High]]/Table2[[#This Row],[Close Price]])-1</f>
        <v>0.10692627921460662</v>
      </c>
      <c r="AI439">
        <v>10.6926279214606</v>
      </c>
      <c r="AJ439">
        <v>66.969514531224306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0.27</v>
      </c>
      <c r="AM439" t="s">
        <v>2950</v>
      </c>
      <c r="AN439">
        <v>9.94</v>
      </c>
      <c r="AO439" t="s">
        <v>2950</v>
      </c>
      <c r="AP439">
        <v>2.2464768633188002E-2</v>
      </c>
      <c r="AQ439">
        <f>(Table2[[#This Row],[Sharpe Ratio]]-AVERAGE(Table2[Sharpe Ratio]))/_xlfn.STDEV.P(Table2[Sharpe Ratio])</f>
        <v>-0.40269927712156983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0.91434396067036872</v>
      </c>
    </row>
    <row r="440" spans="1:44" x14ac:dyDescent="0.3">
      <c r="A440" t="s">
        <v>1514</v>
      </c>
      <c r="B440" t="s">
        <v>1515</v>
      </c>
      <c r="C440" t="s">
        <v>2908</v>
      </c>
      <c r="D440" t="s">
        <v>49</v>
      </c>
      <c r="E440">
        <v>5525.79213428</v>
      </c>
      <c r="F440">
        <v>729.45</v>
      </c>
      <c r="G440">
        <v>-19.916718475525101</v>
      </c>
      <c r="H440">
        <f>(Table2[[#This Row],[1Y Return vs Nifty]]-AVERAGE(Table2[1Y Return vs Nifty]))/_xlfn.STDEV.P(Table2[1Y Return vs Nifty])</f>
        <v>-0.77473689794651879</v>
      </c>
      <c r="I440">
        <v>-8.7490290589413604</v>
      </c>
      <c r="J440">
        <f>(Table2[[#This Row],[1M Return vs Nifty]]-AVERAGE(Table2[1M Return vs Nifty]))/_xlfn.STDEV.P(Table2[1M Return vs Nifty])</f>
        <v>-1.1864220450728138</v>
      </c>
      <c r="K440">
        <v>-40.268892439153198</v>
      </c>
      <c r="L440">
        <f>(Table2[[#This Row],[6M Return vs Nifty]]-AVERAGE(Table2[6M Return vs Nifty]))/_xlfn.STDEV.P(Table2[6M Return vs Nifty])</f>
        <v>-1.6169768352441194</v>
      </c>
      <c r="M440">
        <v>-8.1360573889829997</v>
      </c>
      <c r="N440">
        <f>(Table2[[#This Row],[1W Return vs Nifty]]-AVERAGE(Table2[1W Return vs Nifty]))/_xlfn.STDEV.P(Table2[1W Return vs Nifty])</f>
        <v>-1.5956940549561669</v>
      </c>
      <c r="O440">
        <v>767.01</v>
      </c>
      <c r="P440">
        <v>801.72034224753202</v>
      </c>
      <c r="Q440">
        <v>851.59183406833995</v>
      </c>
      <c r="R440">
        <v>26.924731921636798</v>
      </c>
      <c r="S440" s="1">
        <f>(Table2[[#This Row],[Close Price]]-Table2[[#This Row],[20D EMA]])/Table2[[#This Row],[20D EMA]]</f>
        <v>-4.8969374584425164E-2</v>
      </c>
      <c r="T440" s="1">
        <f>(Table2[[#This Row],[Close Price]]-Table2[[#This Row],[50D EMA]])/Table2[[#This Row],[50D EMA]]</f>
        <v>-9.0144079474059821E-2</v>
      </c>
      <c r="U440" s="1">
        <f>(Table2[[#This Row],[Close Price]]-Table2[[#This Row],[200D EMA]])/Table2[[#This Row],[200D EMA]]</f>
        <v>-0.14342767178124216</v>
      </c>
      <c r="V440">
        <v>2.2648041672813402</v>
      </c>
      <c r="W440">
        <v>725.55</v>
      </c>
      <c r="X440">
        <v>750.9</v>
      </c>
      <c r="Y440">
        <v>725.55</v>
      </c>
      <c r="Z440">
        <v>750.9</v>
      </c>
      <c r="AA440">
        <v>678.05</v>
      </c>
      <c r="AB440">
        <v>820</v>
      </c>
      <c r="AC440" s="1">
        <f>(Table2[[#This Row],[Close Price]]/Table2[[#This Row],[Day Low]])-1</f>
        <v>5.3752325821792013E-3</v>
      </c>
      <c r="AD440" s="1">
        <f>(Table2[[#This Row],[Day High]]/Table2[[#This Row],[Close Price]])-1</f>
        <v>2.9405716635821477E-2</v>
      </c>
      <c r="AE440" s="1">
        <f>(Table2[[#This Row],[Close Price]]/Table2[[#This Row],[Current Week Low]])-1</f>
        <v>5.3752325821792013E-3</v>
      </c>
      <c r="AF440" s="1">
        <f>(Table2[[#This Row],[Current Week High]]/Table2[[#This Row],[Close Price]])-1</f>
        <v>2.9405716635821477E-2</v>
      </c>
      <c r="AG440" s="1">
        <f>(Table2[[#This Row],[Close Price]]/Table2[[#This Row],[Current Month Low]])-1</f>
        <v>7.5805619054642115E-2</v>
      </c>
      <c r="AH440" s="1">
        <f>(Table2[[#This Row],[Current Month High]]/Table2[[#This Row],[Close Price]])-1</f>
        <v>0.12413462197546088</v>
      </c>
      <c r="AI440">
        <v>70.429775858523499</v>
      </c>
      <c r="AJ440">
        <v>10.8333966421028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-0.23</v>
      </c>
      <c r="AM440" t="s">
        <v>2949</v>
      </c>
      <c r="AN440">
        <v>-6.13</v>
      </c>
      <c r="AO440" t="s">
        <v>2949</v>
      </c>
      <c r="AP440">
        <v>2.2314962123051001E-2</v>
      </c>
      <c r="AQ440">
        <f>(Table2[[#This Row],[Sharpe Ratio]]-AVERAGE(Table2[Sharpe Ratio]))/_xlfn.STDEV.P(Table2[Sharpe Ratio])</f>
        <v>-0.40435277422933524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41" spans="1:44" x14ac:dyDescent="0.3">
      <c r="A441" t="s">
        <v>321</v>
      </c>
      <c r="B441" t="s">
        <v>322</v>
      </c>
      <c r="C441" t="s">
        <v>2910</v>
      </c>
      <c r="D441" t="s">
        <v>188</v>
      </c>
      <c r="E441">
        <v>72995.504452919995</v>
      </c>
      <c r="F441">
        <v>2831.15</v>
      </c>
      <c r="G441">
        <v>42.702863323306602</v>
      </c>
      <c r="H441">
        <f>(Table2[[#This Row],[1Y Return vs Nifty]]-AVERAGE(Table2[1Y Return vs Nifty]))/_xlfn.STDEV.P(Table2[1Y Return vs Nifty])</f>
        <v>-2.8797210668712617E-2</v>
      </c>
      <c r="I441">
        <v>1.8937739446850701</v>
      </c>
      <c r="J441">
        <f>(Table2[[#This Row],[1M Return vs Nifty]]-AVERAGE(Table2[1M Return vs Nifty]))/_xlfn.STDEV.P(Table2[1M Return vs Nifty])</f>
        <v>-0.14676959605193488</v>
      </c>
      <c r="K441">
        <v>4.1649230376040096</v>
      </c>
      <c r="L441">
        <f>(Table2[[#This Row],[6M Return vs Nifty]]-AVERAGE(Table2[6M Return vs Nifty]))/_xlfn.STDEV.P(Table2[6M Return vs Nifty])</f>
        <v>-0.25543750374024671</v>
      </c>
      <c r="M441">
        <v>-5.4014515677792003</v>
      </c>
      <c r="N441">
        <f>(Table2[[#This Row],[1W Return vs Nifty]]-AVERAGE(Table2[1W Return vs Nifty]))/_xlfn.STDEV.P(Table2[1W Return vs Nifty])</f>
        <v>-1.0538412503146779</v>
      </c>
      <c r="O441">
        <v>2851.68</v>
      </c>
      <c r="P441">
        <v>2789.7636970496001</v>
      </c>
      <c r="Q441">
        <v>2480.3021306261699</v>
      </c>
      <c r="R441">
        <v>39.418753569847503</v>
      </c>
      <c r="S441" s="1">
        <f>(Table2[[#This Row],[Close Price]]-Table2[[#This Row],[20D EMA]])/Table2[[#This Row],[20D EMA]]</f>
        <v>-7.1992649946697202E-3</v>
      </c>
      <c r="T441" s="1">
        <f>(Table2[[#This Row],[Close Price]]-Table2[[#This Row],[50D EMA]])/Table2[[#This Row],[50D EMA]]</f>
        <v>1.4835056816521548E-2</v>
      </c>
      <c r="U441" s="1">
        <f>(Table2[[#This Row],[Close Price]]-Table2[[#This Row],[200D EMA]])/Table2[[#This Row],[200D EMA]]</f>
        <v>0.14145368221139099</v>
      </c>
      <c r="V441">
        <v>0.69696933814001705</v>
      </c>
      <c r="W441">
        <v>2808.3</v>
      </c>
      <c r="X441">
        <v>2842.95</v>
      </c>
      <c r="Y441">
        <v>2808.3</v>
      </c>
      <c r="Z441">
        <v>2849.7</v>
      </c>
      <c r="AA441">
        <v>2660.4</v>
      </c>
      <c r="AB441">
        <v>3069.05</v>
      </c>
      <c r="AC441" s="1">
        <f>(Table2[[#This Row],[Close Price]]/Table2[[#This Row],[Day Low]])-1</f>
        <v>8.1365950931167053E-3</v>
      </c>
      <c r="AD441" s="1">
        <f>(Table2[[#This Row],[Day High]]/Table2[[#This Row],[Close Price]])-1</f>
        <v>4.1679176306446131E-3</v>
      </c>
      <c r="AE441" s="1">
        <f>(Table2[[#This Row],[Close Price]]/Table2[[#This Row],[Current Week Low]])-1</f>
        <v>8.1365950931167053E-3</v>
      </c>
      <c r="AF441" s="1">
        <f>(Table2[[#This Row],[Current Week High]]/Table2[[#This Row],[Close Price]])-1</f>
        <v>6.5521078007169109E-3</v>
      </c>
      <c r="AG441" s="1">
        <f>(Table2[[#This Row],[Close Price]]/Table2[[#This Row],[Current Month Low]])-1</f>
        <v>6.4182077883025102E-2</v>
      </c>
      <c r="AH441" s="1">
        <f>(Table2[[#This Row],[Current Month High]]/Table2[[#This Row],[Close Price]])-1</f>
        <v>8.4029457994101442E-2</v>
      </c>
      <c r="AI441">
        <v>8.4029457994101406</v>
      </c>
      <c r="AJ441">
        <v>74.224615384615404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-0.03</v>
      </c>
      <c r="AM441" t="s">
        <v>2949</v>
      </c>
      <c r="AN441">
        <v>-4.09</v>
      </c>
      <c r="AO441" t="s">
        <v>2949</v>
      </c>
      <c r="AP441">
        <v>2.2256466386643001E-2</v>
      </c>
      <c r="AQ441">
        <f>(Table2[[#This Row],[Sharpe Ratio]]-AVERAGE(Table2[Sharpe Ratio]))/_xlfn.STDEV.P(Table2[Sharpe Ratio])</f>
        <v>-0.4049984239469529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-1.889843984722525</v>
      </c>
    </row>
    <row r="442" spans="1:44" x14ac:dyDescent="0.3">
      <c r="A442" t="s">
        <v>259</v>
      </c>
      <c r="B442" t="s">
        <v>260</v>
      </c>
      <c r="C442" t="s">
        <v>2909</v>
      </c>
      <c r="D442" t="s">
        <v>261</v>
      </c>
      <c r="E442">
        <v>93399.914486890004</v>
      </c>
      <c r="F442">
        <v>344.2</v>
      </c>
      <c r="G442">
        <v>81.078163793289207</v>
      </c>
      <c r="H442">
        <f>(Table2[[#This Row],[1Y Return vs Nifty]]-AVERAGE(Table2[1Y Return vs Nifty]))/_xlfn.STDEV.P(Table2[1Y Return vs Nifty])</f>
        <v>0.4283387012850261</v>
      </c>
      <c r="I442">
        <v>-5.6005646088961498</v>
      </c>
      <c r="J442">
        <f>(Table2[[#This Row],[1M Return vs Nifty]]-AVERAGE(Table2[1M Return vs Nifty]))/_xlfn.STDEV.P(Table2[1M Return vs Nifty])</f>
        <v>-0.87886126667361486</v>
      </c>
      <c r="K442">
        <v>74.542728838249801</v>
      </c>
      <c r="L442">
        <f>(Table2[[#This Row],[6M Return vs Nifty]]-AVERAGE(Table2[6M Return vs Nifty]))/_xlfn.STDEV.P(Table2[6M Return vs Nifty])</f>
        <v>1.9010766203426619</v>
      </c>
      <c r="M442">
        <v>-0.86984754437817802</v>
      </c>
      <c r="N442">
        <f>(Table2[[#This Row],[1W Return vs Nifty]]-AVERAGE(Table2[1W Return vs Nifty]))/_xlfn.STDEV.P(Table2[1W Return vs Nifty])</f>
        <v>-0.15591938875600475</v>
      </c>
      <c r="O442">
        <v>340.43</v>
      </c>
      <c r="P442">
        <v>330.67049901966902</v>
      </c>
      <c r="Q442">
        <v>264.44043822470201</v>
      </c>
      <c r="R442">
        <v>61.358924821590598</v>
      </c>
      <c r="S442" s="1">
        <f>(Table2[[#This Row],[Close Price]]-Table2[[#This Row],[20D EMA]])/Table2[[#This Row],[20D EMA]]</f>
        <v>1.1074229650735781E-2</v>
      </c>
      <c r="T442" s="1">
        <f>(Table2[[#This Row],[Close Price]]-Table2[[#This Row],[50D EMA]])/Table2[[#This Row],[50D EMA]]</f>
        <v>4.09153553777599E-2</v>
      </c>
      <c r="U442" s="1">
        <f>(Table2[[#This Row],[Close Price]]-Table2[[#This Row],[200D EMA]])/Table2[[#This Row],[200D EMA]]</f>
        <v>0.30161635758417621</v>
      </c>
      <c r="V442">
        <v>3.1685860425111598</v>
      </c>
      <c r="W442">
        <v>341</v>
      </c>
      <c r="X442">
        <v>344.95</v>
      </c>
      <c r="Y442">
        <v>331.25</v>
      </c>
      <c r="Z442">
        <v>344.95</v>
      </c>
      <c r="AA442">
        <v>292</v>
      </c>
      <c r="AB442">
        <v>369.9</v>
      </c>
      <c r="AC442" s="1">
        <f>(Table2[[#This Row],[Close Price]]/Table2[[#This Row],[Day Low]])-1</f>
        <v>9.3841642228738031E-3</v>
      </c>
      <c r="AD442" s="1">
        <f>(Table2[[#This Row],[Day High]]/Table2[[#This Row],[Close Price]])-1</f>
        <v>2.1789657176061183E-3</v>
      </c>
      <c r="AE442" s="1">
        <f>(Table2[[#This Row],[Close Price]]/Table2[[#This Row],[Current Week Low]])-1</f>
        <v>3.9094339622641527E-2</v>
      </c>
      <c r="AF442" s="1">
        <f>(Table2[[#This Row],[Current Week High]]/Table2[[#This Row],[Close Price]])-1</f>
        <v>2.1789657176061183E-3</v>
      </c>
      <c r="AG442" s="1">
        <f>(Table2[[#This Row],[Close Price]]/Table2[[#This Row],[Current Month Low]])-1</f>
        <v>0.1787671232876713</v>
      </c>
      <c r="AH442" s="1">
        <f>(Table2[[#This Row],[Current Month High]]/Table2[[#This Row],[Close Price]])-1</f>
        <v>7.4665891923300309E-2</v>
      </c>
      <c r="AI442">
        <v>7.46658919233003</v>
      </c>
      <c r="AJ442">
        <v>118.748013981569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0.06</v>
      </c>
      <c r="AM442" t="s">
        <v>2950</v>
      </c>
      <c r="AN442">
        <v>1.43</v>
      </c>
      <c r="AO442" t="s">
        <v>2950</v>
      </c>
      <c r="AP442">
        <v>2.2040328232725E-2</v>
      </c>
      <c r="AQ442">
        <f>(Table2[[#This Row],[Sharpe Ratio]]-AVERAGE(Table2[Sharpe Ratio]))/_xlfn.STDEV.P(Table2[Sharpe Ratio])</f>
        <v>-0.4073840600054548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0.88725060619261364</v>
      </c>
    </row>
    <row r="443" spans="1:44" x14ac:dyDescent="0.3">
      <c r="A443" t="s">
        <v>1310</v>
      </c>
      <c r="B443" t="s">
        <v>1311</v>
      </c>
      <c r="C443" t="s">
        <v>2908</v>
      </c>
      <c r="D443" t="s">
        <v>273</v>
      </c>
      <c r="E443">
        <v>7462.1598219199996</v>
      </c>
      <c r="F443">
        <v>7258.3</v>
      </c>
      <c r="G443">
        <v>34.5414547050365</v>
      </c>
      <c r="H443">
        <f>(Table2[[#This Row],[1Y Return vs Nifty]]-AVERAGE(Table2[1Y Return vs Nifty]))/_xlfn.STDEV.P(Table2[1Y Return vs Nifty])</f>
        <v>-0.12601789495907581</v>
      </c>
      <c r="I443">
        <v>6.6374348853493101</v>
      </c>
      <c r="J443">
        <f>(Table2[[#This Row],[1M Return vs Nifty]]-AVERAGE(Table2[1M Return vs Nifty]))/_xlfn.STDEV.P(Table2[1M Return vs Nifty])</f>
        <v>0.31661948599776724</v>
      </c>
      <c r="K443">
        <v>26.213543254754899</v>
      </c>
      <c r="L443">
        <f>(Table2[[#This Row],[6M Return vs Nifty]]-AVERAGE(Table2[6M Return vs Nifty]))/_xlfn.STDEV.P(Table2[6M Return vs Nifty])</f>
        <v>0.42017550200636827</v>
      </c>
      <c r="M443">
        <v>8.6441479006579005</v>
      </c>
      <c r="N443">
        <f>(Table2[[#This Row],[1W Return vs Nifty]]-AVERAGE(Table2[1W Return vs Nifty]))/_xlfn.STDEV.P(Table2[1W Return vs Nifty])</f>
        <v>1.7292463178575317</v>
      </c>
      <c r="O443">
        <v>6807.42</v>
      </c>
      <c r="P443">
        <v>6687.6160620548399</v>
      </c>
      <c r="Q443">
        <v>5957.6894342861297</v>
      </c>
      <c r="R443">
        <v>63.164938933439799</v>
      </c>
      <c r="S443" s="1">
        <f>(Table2[[#This Row],[Close Price]]-Table2[[#This Row],[20D EMA]])/Table2[[#This Row],[20D EMA]]</f>
        <v>6.6233609796369275E-2</v>
      </c>
      <c r="T443" s="1">
        <f>(Table2[[#This Row],[Close Price]]-Table2[[#This Row],[50D EMA]])/Table2[[#This Row],[50D EMA]]</f>
        <v>8.5334434969015216E-2</v>
      </c>
      <c r="U443" s="1">
        <f>(Table2[[#This Row],[Close Price]]-Table2[[#This Row],[200D EMA]])/Table2[[#This Row],[200D EMA]]</f>
        <v>0.21830788262122866</v>
      </c>
      <c r="V443">
        <v>1.9910857981363499</v>
      </c>
      <c r="W443">
        <v>7220</v>
      </c>
      <c r="X443">
        <v>7470</v>
      </c>
      <c r="Y443">
        <v>6745.75</v>
      </c>
      <c r="Z443">
        <v>7825</v>
      </c>
      <c r="AA443">
        <v>6240.05</v>
      </c>
      <c r="AB443">
        <v>7825</v>
      </c>
      <c r="AC443" s="1">
        <f>(Table2[[#This Row],[Close Price]]/Table2[[#This Row],[Day Low]])-1</f>
        <v>5.3047091412743441E-3</v>
      </c>
      <c r="AD443" s="1">
        <f>(Table2[[#This Row],[Day High]]/Table2[[#This Row],[Close Price]])-1</f>
        <v>2.9166609261121801E-2</v>
      </c>
      <c r="AE443" s="1">
        <f>(Table2[[#This Row],[Close Price]]/Table2[[#This Row],[Current Week Low]])-1</f>
        <v>7.5981173331356899E-2</v>
      </c>
      <c r="AF443" s="1">
        <f>(Table2[[#This Row],[Current Week High]]/Table2[[#This Row],[Close Price]])-1</f>
        <v>7.8076133529889846E-2</v>
      </c>
      <c r="AG443" s="1">
        <f>(Table2[[#This Row],[Close Price]]/Table2[[#This Row],[Current Month Low]])-1</f>
        <v>0.16317978221328344</v>
      </c>
      <c r="AH443" s="1">
        <f>(Table2[[#This Row],[Current Month High]]/Table2[[#This Row],[Close Price]])-1</f>
        <v>7.8076133529889846E-2</v>
      </c>
      <c r="AI443">
        <v>7.8076133529889802</v>
      </c>
      <c r="AJ443">
        <v>68.324018459683202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-0.1</v>
      </c>
      <c r="AM443" t="s">
        <v>2949</v>
      </c>
      <c r="AN443">
        <v>9.9499999999999993</v>
      </c>
      <c r="AO443" t="s">
        <v>2950</v>
      </c>
      <c r="AP443">
        <v>2.1296642153646999E-2</v>
      </c>
      <c r="AQ443">
        <f>(Table2[[#This Row],[Sharpe Ratio]]-AVERAGE(Table2[Sharpe Ratio]))/_xlfn.STDEV.P(Table2[Sharpe Ratio])</f>
        <v>-0.41559253358725251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1.9244308773153389</v>
      </c>
    </row>
    <row r="444" spans="1:44" x14ac:dyDescent="0.3">
      <c r="A444" t="s">
        <v>953</v>
      </c>
      <c r="B444" t="s">
        <v>954</v>
      </c>
      <c r="C444" t="s">
        <v>621</v>
      </c>
      <c r="D444" t="s">
        <v>621</v>
      </c>
      <c r="E444">
        <v>13083.408456634999</v>
      </c>
      <c r="F444">
        <v>27.96</v>
      </c>
      <c r="G444">
        <v>27.816711338285302</v>
      </c>
      <c r="H444">
        <f>(Table2[[#This Row],[1Y Return vs Nifty]]-AVERAGE(Table2[1Y Return vs Nifty]))/_xlfn.STDEV.P(Table2[1Y Return vs Nifty])</f>
        <v>-0.20612467338076559</v>
      </c>
      <c r="I444">
        <v>3.53910686404986</v>
      </c>
      <c r="J444">
        <f>(Table2[[#This Row],[1M Return vs Nifty]]-AVERAGE(Table2[1M Return vs Nifty]))/_xlfn.STDEV.P(Table2[1M Return vs Nifty])</f>
        <v>1.3956332868239163E-2</v>
      </c>
      <c r="K444">
        <v>16.853472631742299</v>
      </c>
      <c r="L444">
        <f>(Table2[[#This Row],[6M Return vs Nifty]]-AVERAGE(Table2[6M Return vs Nifty]))/_xlfn.STDEV.P(Table2[6M Return vs Nifty])</f>
        <v>0.13336456393709756</v>
      </c>
      <c r="M444">
        <v>2.1386337972781</v>
      </c>
      <c r="N444">
        <f>(Table2[[#This Row],[1W Return vs Nifty]]-AVERAGE(Table2[1W Return vs Nifty]))/_xlfn.STDEV.P(Table2[1W Return vs Nifty])</f>
        <v>0.44020091496310121</v>
      </c>
      <c r="O444">
        <v>27.32</v>
      </c>
      <c r="P444">
        <v>27.104994936955201</v>
      </c>
      <c r="Q444">
        <v>24.988254543918899</v>
      </c>
      <c r="R444">
        <v>41.994557905167902</v>
      </c>
      <c r="S444" s="1">
        <f>(Table2[[#This Row],[Close Price]]-Table2[[#This Row],[20D EMA]])/Table2[[#This Row],[20D EMA]]</f>
        <v>2.3426061493411442E-2</v>
      </c>
      <c r="T444" s="1">
        <f>(Table2[[#This Row],[Close Price]]-Table2[[#This Row],[50D EMA]])/Table2[[#This Row],[50D EMA]]</f>
        <v>3.154418825878761E-2</v>
      </c>
      <c r="U444" s="1">
        <f>(Table2[[#This Row],[Close Price]]-Table2[[#This Row],[200D EMA]])/Table2[[#This Row],[200D EMA]]</f>
        <v>0.11892569170279647</v>
      </c>
      <c r="V444">
        <v>2.6832635043541502</v>
      </c>
      <c r="W444">
        <v>27.85</v>
      </c>
      <c r="X444">
        <v>29.05</v>
      </c>
      <c r="Y444">
        <v>27.78</v>
      </c>
      <c r="Z444">
        <v>29.14</v>
      </c>
      <c r="AA444">
        <v>23.3</v>
      </c>
      <c r="AB444">
        <v>30</v>
      </c>
      <c r="AC444" s="1">
        <f>(Table2[[#This Row],[Close Price]]/Table2[[#This Row],[Day Low]])-1</f>
        <v>3.9497307001794546E-3</v>
      </c>
      <c r="AD444" s="1">
        <f>(Table2[[#This Row],[Day High]]/Table2[[#This Row],[Close Price]])-1</f>
        <v>3.8984263233190264E-2</v>
      </c>
      <c r="AE444" s="1">
        <f>(Table2[[#This Row],[Close Price]]/Table2[[#This Row],[Current Week Low]])-1</f>
        <v>6.4794816414686096E-3</v>
      </c>
      <c r="AF444" s="1">
        <f>(Table2[[#This Row],[Current Week High]]/Table2[[#This Row],[Close Price]])-1</f>
        <v>4.2203147353361947E-2</v>
      </c>
      <c r="AG444" s="1">
        <f>(Table2[[#This Row],[Close Price]]/Table2[[#This Row],[Current Month Low]])-1</f>
        <v>0.19999999999999996</v>
      </c>
      <c r="AH444" s="1">
        <f>(Table2[[#This Row],[Current Month High]]/Table2[[#This Row],[Close Price]])-1</f>
        <v>7.296137339055786E-2</v>
      </c>
      <c r="AI444">
        <v>39.663805436337597</v>
      </c>
      <c r="AJ444">
        <v>92.164948453608204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-0.13</v>
      </c>
      <c r="AM444" t="s">
        <v>2949</v>
      </c>
      <c r="AN444">
        <v>9.43</v>
      </c>
      <c r="AO444" t="s">
        <v>2950</v>
      </c>
      <c r="AP444">
        <v>2.0702119928878999E-2</v>
      </c>
      <c r="AQ444">
        <f>(Table2[[#This Row],[Sharpe Ratio]]-AVERAGE(Table2[Sharpe Ratio]))/_xlfn.STDEV.P(Table2[Sharpe Ratio])</f>
        <v>-0.4221546034082313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-4.0757465020558936E-2</v>
      </c>
    </row>
    <row r="445" spans="1:44" x14ac:dyDescent="0.3">
      <c r="A445" t="s">
        <v>842</v>
      </c>
      <c r="B445" t="s">
        <v>843</v>
      </c>
      <c r="C445" t="s">
        <v>2922</v>
      </c>
      <c r="D445" t="s">
        <v>445</v>
      </c>
      <c r="E445">
        <v>16264.479996714999</v>
      </c>
      <c r="F445">
        <v>506.7</v>
      </c>
      <c r="G445">
        <v>58.790406726696403</v>
      </c>
      <c r="H445">
        <f>(Table2[[#This Row],[1Y Return vs Nifty]]-AVERAGE(Table2[1Y Return vs Nifty]))/_xlfn.STDEV.P(Table2[1Y Return vs Nifty])</f>
        <v>0.162841518793652</v>
      </c>
      <c r="I445">
        <v>24.500677681166799</v>
      </c>
      <c r="J445">
        <f>(Table2[[#This Row],[1M Return vs Nifty]]-AVERAGE(Table2[1M Return vs Nifty]))/_xlfn.STDEV.P(Table2[1M Return vs Nifty])</f>
        <v>2.0616075416630042</v>
      </c>
      <c r="K445">
        <v>25.411707889773499</v>
      </c>
      <c r="L445">
        <f>(Table2[[#This Row],[6M Return vs Nifty]]-AVERAGE(Table2[6M Return vs Nifty]))/_xlfn.STDEV.P(Table2[6M Return vs Nifty])</f>
        <v>0.3956056923895459</v>
      </c>
      <c r="M445">
        <v>21.579383344509601</v>
      </c>
      <c r="N445">
        <f>(Table2[[#This Row],[1W Return vs Nifty]]-AVERAGE(Table2[1W Return vs Nifty]))/_xlfn.STDEV.P(Table2[1W Return vs Nifty])</f>
        <v>4.2923190465126666</v>
      </c>
      <c r="O445">
        <v>452.3</v>
      </c>
      <c r="P445">
        <v>418.95158346154602</v>
      </c>
      <c r="Q445">
        <v>364.983376919254</v>
      </c>
      <c r="R445">
        <v>58.546493875000301</v>
      </c>
      <c r="S445" s="1">
        <f>(Table2[[#This Row],[Close Price]]-Table2[[#This Row],[20D EMA]])/Table2[[#This Row],[20D EMA]]</f>
        <v>0.12027415432235236</v>
      </c>
      <c r="T445" s="1">
        <f>(Table2[[#This Row],[Close Price]]-Table2[[#This Row],[50D EMA]])/Table2[[#This Row],[50D EMA]]</f>
        <v>0.20944763071054978</v>
      </c>
      <c r="U445" s="1">
        <f>(Table2[[#This Row],[Close Price]]-Table2[[#This Row],[200D EMA]])/Table2[[#This Row],[200D EMA]]</f>
        <v>0.38828240419315929</v>
      </c>
      <c r="V445">
        <v>3.3760371955091801</v>
      </c>
      <c r="W445">
        <v>504.1</v>
      </c>
      <c r="X445">
        <v>530</v>
      </c>
      <c r="Y445">
        <v>501.05</v>
      </c>
      <c r="Z445">
        <v>537</v>
      </c>
      <c r="AA445">
        <v>333.4</v>
      </c>
      <c r="AB445">
        <v>574.35</v>
      </c>
      <c r="AC445" s="1">
        <f>(Table2[[#This Row],[Close Price]]/Table2[[#This Row],[Day Low]])-1</f>
        <v>5.1577068042054641E-3</v>
      </c>
      <c r="AD445" s="1">
        <f>(Table2[[#This Row],[Day High]]/Table2[[#This Row],[Close Price]])-1</f>
        <v>4.5983816854154425E-2</v>
      </c>
      <c r="AE445" s="1">
        <f>(Table2[[#This Row],[Close Price]]/Table2[[#This Row],[Current Week Low]])-1</f>
        <v>1.1276319728569906E-2</v>
      </c>
      <c r="AF445" s="1">
        <f>(Table2[[#This Row],[Current Week High]]/Table2[[#This Row],[Close Price]])-1</f>
        <v>5.9798697454114924E-2</v>
      </c>
      <c r="AG445" s="1">
        <f>(Table2[[#This Row],[Close Price]]/Table2[[#This Row],[Current Month Low]])-1</f>
        <v>0.51979604079184161</v>
      </c>
      <c r="AH445" s="1">
        <f>(Table2[[#This Row],[Current Month High]]/Table2[[#This Row],[Close Price]])-1</f>
        <v>0.13351095322676154</v>
      </c>
      <c r="AI445">
        <v>13.3510953226761</v>
      </c>
      <c r="AJ445">
        <v>102.63947210557799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0.28999999999999998</v>
      </c>
      <c r="AM445" t="s">
        <v>2950</v>
      </c>
      <c r="AN445">
        <v>25.94</v>
      </c>
      <c r="AO445" t="s">
        <v>2950</v>
      </c>
      <c r="AP445">
        <v>2.0572008019802E-2</v>
      </c>
      <c r="AQ445">
        <f>(Table2[[#This Row],[Sharpe Ratio]]-AVERAGE(Table2[Sharpe Ratio]))/_xlfn.STDEV.P(Table2[Sharpe Ratio])</f>
        <v>-0.42359072033764855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6.4887830790212204</v>
      </c>
    </row>
    <row r="446" spans="1:44" x14ac:dyDescent="0.3">
      <c r="A446" t="s">
        <v>563</v>
      </c>
      <c r="B446" t="s">
        <v>564</v>
      </c>
      <c r="C446" t="s">
        <v>2907</v>
      </c>
      <c r="D446" t="s">
        <v>21</v>
      </c>
      <c r="E446">
        <v>31562.39836064</v>
      </c>
      <c r="F446">
        <v>5350.65</v>
      </c>
      <c r="G446">
        <v>-10.937031478918099</v>
      </c>
      <c r="H446">
        <f>(Table2[[#This Row],[1Y Return vs Nifty]]-AVERAGE(Table2[1Y Return vs Nifty]))/_xlfn.STDEV.P(Table2[1Y Return vs Nifty])</f>
        <v>-0.66776868261061595</v>
      </c>
      <c r="I446">
        <v>0.792938046086892</v>
      </c>
      <c r="J446">
        <f>(Table2[[#This Row],[1M Return vs Nifty]]-AVERAGE(Table2[1M Return vs Nifty]))/_xlfn.STDEV.P(Table2[1M Return vs Nifty])</f>
        <v>-0.25430580973151939</v>
      </c>
      <c r="K446">
        <v>-25.854857173200401</v>
      </c>
      <c r="L446">
        <f>(Table2[[#This Row],[6M Return vs Nifty]]-AVERAGE(Table2[6M Return vs Nifty]))/_xlfn.STDEV.P(Table2[6M Return vs Nifty])</f>
        <v>-1.1753024993873582</v>
      </c>
      <c r="M446">
        <v>1.8480644388796501</v>
      </c>
      <c r="N446">
        <f>(Table2[[#This Row],[1W Return vs Nifty]]-AVERAGE(Table2[1W Return vs Nifty]))/_xlfn.STDEV.P(Table2[1W Return vs Nifty])</f>
        <v>0.38262558890686943</v>
      </c>
      <c r="O446">
        <v>5215.2299999999996</v>
      </c>
      <c r="P446">
        <v>5219.4659716732804</v>
      </c>
      <c r="Q446">
        <v>5384.2437725699001</v>
      </c>
      <c r="R446">
        <v>77.047743730212105</v>
      </c>
      <c r="S446" s="1">
        <f>(Table2[[#This Row],[Close Price]]-Table2[[#This Row],[20D EMA]])/Table2[[#This Row],[20D EMA]]</f>
        <v>2.5966256521764156E-2</v>
      </c>
      <c r="T446" s="1">
        <f>(Table2[[#This Row],[Close Price]]-Table2[[#This Row],[50D EMA]])/Table2[[#This Row],[50D EMA]]</f>
        <v>2.5133611185257653E-2</v>
      </c>
      <c r="U446" s="1">
        <f>(Table2[[#This Row],[Close Price]]-Table2[[#This Row],[200D EMA]])/Table2[[#This Row],[200D EMA]]</f>
        <v>-6.2392740724415887E-3</v>
      </c>
      <c r="V446">
        <v>0.71211537995614704</v>
      </c>
      <c r="W446">
        <v>5311.5</v>
      </c>
      <c r="X446">
        <v>5398.9</v>
      </c>
      <c r="Y446">
        <v>5311.5</v>
      </c>
      <c r="Z446">
        <v>5434.4</v>
      </c>
      <c r="AA446">
        <v>4722.95</v>
      </c>
      <c r="AB446">
        <v>5520</v>
      </c>
      <c r="AC446" s="1">
        <f>(Table2[[#This Row],[Close Price]]/Table2[[#This Row],[Day Low]])-1</f>
        <v>7.3707992092628682E-3</v>
      </c>
      <c r="AD446" s="1">
        <f>(Table2[[#This Row],[Day High]]/Table2[[#This Row],[Close Price]])-1</f>
        <v>9.0175959930101079E-3</v>
      </c>
      <c r="AE446" s="1">
        <f>(Table2[[#This Row],[Close Price]]/Table2[[#This Row],[Current Week Low]])-1</f>
        <v>7.3707992092628682E-3</v>
      </c>
      <c r="AF446" s="1">
        <f>(Table2[[#This Row],[Current Week High]]/Table2[[#This Row],[Close Price]])-1</f>
        <v>1.565230392569128E-2</v>
      </c>
      <c r="AG446" s="1">
        <f>(Table2[[#This Row],[Close Price]]/Table2[[#This Row],[Current Month Low]])-1</f>
        <v>0.13290422299622051</v>
      </c>
      <c r="AH446" s="1">
        <f>(Table2[[#This Row],[Current Month High]]/Table2[[#This Row],[Close Price]])-1</f>
        <v>3.1650360236606945E-2</v>
      </c>
      <c r="AI446">
        <v>27.974171362357801</v>
      </c>
      <c r="AJ446">
        <v>24.803778645985101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-7.0000000000000007E-2</v>
      </c>
      <c r="AM446" t="s">
        <v>2949</v>
      </c>
      <c r="AN446">
        <v>2.65</v>
      </c>
      <c r="AO446" t="s">
        <v>2950</v>
      </c>
      <c r="AP446">
        <v>2.0182883314518001E-2</v>
      </c>
      <c r="AQ446">
        <f>(Table2[[#This Row],[Sharpe Ratio]]-AVERAGE(Table2[Sharpe Ratio]))/_xlfn.STDEV.P(Table2[Sharpe Ratio])</f>
        <v>-0.42788570440849261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47" spans="1:44" x14ac:dyDescent="0.3">
      <c r="A447" t="s">
        <v>177</v>
      </c>
      <c r="B447" t="s">
        <v>178</v>
      </c>
      <c r="C447" t="s">
        <v>2906</v>
      </c>
      <c r="D447" t="s">
        <v>18</v>
      </c>
      <c r="E447">
        <v>141890.82198503899</v>
      </c>
      <c r="F447">
        <v>296.3</v>
      </c>
      <c r="G447">
        <v>38.305793747291197</v>
      </c>
      <c r="H447">
        <f>(Table2[[#This Row],[1Y Return vs Nifty]]-AVERAGE(Table2[1Y Return vs Nifty]))/_xlfn.STDEV.P(Table2[1Y Return vs Nifty])</f>
        <v>-8.1176172812035013E-2</v>
      </c>
      <c r="I447">
        <v>-10.363993543649</v>
      </c>
      <c r="J447">
        <f>(Table2[[#This Row],[1M Return vs Nifty]]-AVERAGE(Table2[1M Return vs Nifty]))/_xlfn.STDEV.P(Table2[1M Return vs Nifty])</f>
        <v>-1.3441814042412525</v>
      </c>
      <c r="K447">
        <v>20.112406541786001</v>
      </c>
      <c r="L447">
        <f>(Table2[[#This Row],[6M Return vs Nifty]]-AVERAGE(Table2[6M Return vs Nifty]))/_xlfn.STDEV.P(Table2[6M Return vs Nifty])</f>
        <v>0.23322469635397794</v>
      </c>
      <c r="M447">
        <v>-4.2176304389965296</v>
      </c>
      <c r="N447">
        <f>(Table2[[#This Row],[1W Return vs Nifty]]-AVERAGE(Table2[1W Return vs Nifty]))/_xlfn.STDEV.P(Table2[1W Return vs Nifty])</f>
        <v>-0.81927113646098604</v>
      </c>
      <c r="O447">
        <v>307.57</v>
      </c>
      <c r="P447">
        <v>306.00373681816399</v>
      </c>
      <c r="Q447">
        <v>265.63816520281898</v>
      </c>
      <c r="R447">
        <v>69.960808834589997</v>
      </c>
      <c r="S447" s="1">
        <f>(Table2[[#This Row],[Close Price]]-Table2[[#This Row],[20D EMA]])/Table2[[#This Row],[20D EMA]]</f>
        <v>-3.6642065220925259E-2</v>
      </c>
      <c r="T447" s="1">
        <f>(Table2[[#This Row],[Close Price]]-Table2[[#This Row],[50D EMA]])/Table2[[#This Row],[50D EMA]]</f>
        <v>-3.1711170978053149E-2</v>
      </c>
      <c r="U447" s="1">
        <f>(Table2[[#This Row],[Close Price]]-Table2[[#This Row],[200D EMA]])/Table2[[#This Row],[200D EMA]]</f>
        <v>0.11542706889941899</v>
      </c>
      <c r="V447">
        <v>0.98939190407697597</v>
      </c>
      <c r="W447">
        <v>294.8</v>
      </c>
      <c r="X447">
        <v>306.45</v>
      </c>
      <c r="Y447">
        <v>294.8</v>
      </c>
      <c r="Z447">
        <v>309.7</v>
      </c>
      <c r="AA447">
        <v>267.10000000000002</v>
      </c>
      <c r="AB447">
        <v>343.5</v>
      </c>
      <c r="AC447" s="1">
        <f>(Table2[[#This Row],[Close Price]]/Table2[[#This Row],[Day Low]])-1</f>
        <v>5.0881953867027985E-3</v>
      </c>
      <c r="AD447" s="1">
        <f>(Table2[[#This Row],[Day High]]/Table2[[#This Row],[Close Price]])-1</f>
        <v>3.4255821802227304E-2</v>
      </c>
      <c r="AE447" s="1">
        <f>(Table2[[#This Row],[Close Price]]/Table2[[#This Row],[Current Week Low]])-1</f>
        <v>5.0881953867027985E-3</v>
      </c>
      <c r="AF447" s="1">
        <f>(Table2[[#This Row],[Current Week High]]/Table2[[#This Row],[Close Price]])-1</f>
        <v>4.5224434694566273E-2</v>
      </c>
      <c r="AG447" s="1">
        <f>(Table2[[#This Row],[Close Price]]/Table2[[#This Row],[Current Month Low]])-1</f>
        <v>0.10932235117933353</v>
      </c>
      <c r="AH447" s="1">
        <f>(Table2[[#This Row],[Current Month High]]/Table2[[#This Row],[Close Price]])-1</f>
        <v>0.15929800877489031</v>
      </c>
      <c r="AI447">
        <v>16.090111373607801</v>
      </c>
      <c r="AJ447">
        <v>78.790164429024003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-0.04</v>
      </c>
      <c r="AM447" t="s">
        <v>2949</v>
      </c>
      <c r="AN447">
        <v>1.44</v>
      </c>
      <c r="AO447" t="s">
        <v>2950</v>
      </c>
      <c r="AP447">
        <v>1.9366450753206001E-2</v>
      </c>
      <c r="AQ447">
        <f>(Table2[[#This Row],[Sharpe Ratio]]-AVERAGE(Table2[Sharpe Ratio]))/_xlfn.STDEV.P(Table2[Sharpe Ratio])</f>
        <v>-0.43689712105240436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-2.4483011382127002</v>
      </c>
    </row>
    <row r="448" spans="1:44" x14ac:dyDescent="0.3">
      <c r="A448" t="s">
        <v>1335</v>
      </c>
      <c r="B448" t="s">
        <v>1336</v>
      </c>
      <c r="C448" t="s">
        <v>2908</v>
      </c>
      <c r="D448" t="s">
        <v>516</v>
      </c>
      <c r="E448">
        <v>7119.1585213199996</v>
      </c>
      <c r="F448">
        <v>1012.55</v>
      </c>
      <c r="G448">
        <v>7.0706698778762096</v>
      </c>
      <c r="H448">
        <f>(Table2[[#This Row],[1Y Return vs Nifty]]-AVERAGE(Table2[1Y Return vs Nifty]))/_xlfn.STDEV.P(Table2[1Y Return vs Nifty])</f>
        <v>-0.45325656463077524</v>
      </c>
      <c r="I448">
        <v>21.3032409600475</v>
      </c>
      <c r="J448">
        <f>(Table2[[#This Row],[1M Return vs Nifty]]-AVERAGE(Table2[1M Return vs Nifty]))/_xlfn.STDEV.P(Table2[1M Return vs Nifty])</f>
        <v>1.7492628598561275</v>
      </c>
      <c r="K448">
        <v>-5.5314771010035599</v>
      </c>
      <c r="L448">
        <f>(Table2[[#This Row],[6M Return vs Nifty]]-AVERAGE(Table2[6M Return vs Nifty]))/_xlfn.STDEV.P(Table2[6M Return vs Nifty])</f>
        <v>-0.55255423839517703</v>
      </c>
      <c r="M448">
        <v>-5.4602204128292904</v>
      </c>
      <c r="N448">
        <f>(Table2[[#This Row],[1W Return vs Nifty]]-AVERAGE(Table2[1W Return vs Nifty]))/_xlfn.STDEV.P(Table2[1W Return vs Nifty])</f>
        <v>-1.0654860962624988</v>
      </c>
      <c r="O448">
        <v>958.19</v>
      </c>
      <c r="P448">
        <v>912.21625281604304</v>
      </c>
      <c r="Q448">
        <v>890.60900057980496</v>
      </c>
      <c r="R448">
        <v>31.107582974028801</v>
      </c>
      <c r="S448" s="1">
        <f>(Table2[[#This Row],[Close Price]]-Table2[[#This Row],[20D EMA]])/Table2[[#This Row],[20D EMA]]</f>
        <v>5.6731963389306812E-2</v>
      </c>
      <c r="T448" s="1">
        <f>(Table2[[#This Row],[Close Price]]-Table2[[#This Row],[50D EMA]])/Table2[[#This Row],[50D EMA]]</f>
        <v>0.10998899315181371</v>
      </c>
      <c r="U448" s="1">
        <f>(Table2[[#This Row],[Close Price]]-Table2[[#This Row],[200D EMA]])/Table2[[#This Row],[200D EMA]]</f>
        <v>0.13691866951805884</v>
      </c>
      <c r="V448">
        <v>2.9980664272382</v>
      </c>
      <c r="W448">
        <v>998.5</v>
      </c>
      <c r="X448">
        <v>1047</v>
      </c>
      <c r="Y448">
        <v>998.5</v>
      </c>
      <c r="Z448">
        <v>1050.75</v>
      </c>
      <c r="AA448">
        <v>776.65</v>
      </c>
      <c r="AB448">
        <v>1092.5</v>
      </c>
      <c r="AC448" s="1">
        <f>(Table2[[#This Row],[Close Price]]/Table2[[#This Row],[Day Low]])-1</f>
        <v>1.4071106659989896E-2</v>
      </c>
      <c r="AD448" s="1">
        <f>(Table2[[#This Row],[Day High]]/Table2[[#This Row],[Close Price]])-1</f>
        <v>3.402301120932294E-2</v>
      </c>
      <c r="AE448" s="1">
        <f>(Table2[[#This Row],[Close Price]]/Table2[[#This Row],[Current Week Low]])-1</f>
        <v>1.4071106659989896E-2</v>
      </c>
      <c r="AF448" s="1">
        <f>(Table2[[#This Row],[Current Week High]]/Table2[[#This Row],[Close Price]])-1</f>
        <v>3.7726532023109938E-2</v>
      </c>
      <c r="AG448" s="1">
        <f>(Table2[[#This Row],[Close Price]]/Table2[[#This Row],[Current Month Low]])-1</f>
        <v>0.3037404236142407</v>
      </c>
      <c r="AH448" s="1">
        <f>(Table2[[#This Row],[Current Month High]]/Table2[[#This Row],[Close Price]])-1</f>
        <v>7.8959063749938219E-2</v>
      </c>
      <c r="AI448">
        <v>7.8959063749938201</v>
      </c>
      <c r="AJ448">
        <v>34.424161964819099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-0.02</v>
      </c>
      <c r="AM448" t="s">
        <v>2949</v>
      </c>
      <c r="AN448">
        <v>16.809999999999999</v>
      </c>
      <c r="AO448" t="s">
        <v>2950</v>
      </c>
      <c r="AP448">
        <v>1.8990771187632E-2</v>
      </c>
      <c r="AQ448">
        <f>(Table2[[#This Row],[Sharpe Ratio]]-AVERAGE(Table2[Sharpe Ratio]))/_xlfn.STDEV.P(Table2[Sharpe Ratio])</f>
        <v>-0.44104370369794565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-0.76307774313026921</v>
      </c>
    </row>
    <row r="449" spans="1:44" x14ac:dyDescent="0.3">
      <c r="A449" t="s">
        <v>875</v>
      </c>
      <c r="B449" t="s">
        <v>876</v>
      </c>
      <c r="C449" t="s">
        <v>2923</v>
      </c>
      <c r="D449" t="s">
        <v>165</v>
      </c>
      <c r="E449">
        <v>15224.09662341</v>
      </c>
      <c r="F449">
        <v>995.75</v>
      </c>
      <c r="G449">
        <v>-17.693311858592899</v>
      </c>
      <c r="H449">
        <f>(Table2[[#This Row],[1Y Return vs Nifty]]-AVERAGE(Table2[1Y Return vs Nifty]))/_xlfn.STDEV.P(Table2[1Y Return vs Nifty])</f>
        <v>-0.74825113759995632</v>
      </c>
      <c r="I449">
        <v>-1.85101008289669</v>
      </c>
      <c r="J449">
        <f>(Table2[[#This Row],[1M Return vs Nifty]]-AVERAGE(Table2[1M Return vs Nifty]))/_xlfn.STDEV.P(Table2[1M Return vs Nifty])</f>
        <v>-0.51258242599937009</v>
      </c>
      <c r="K449">
        <v>-16.492848341480499</v>
      </c>
      <c r="L449">
        <f>(Table2[[#This Row],[6M Return vs Nifty]]-AVERAGE(Table2[6M Return vs Nifty]))/_xlfn.STDEV.P(Table2[6M Return vs Nifty])</f>
        <v>-0.88843217079851733</v>
      </c>
      <c r="M449">
        <v>-4.4795986951217097</v>
      </c>
      <c r="N449">
        <f>(Table2[[#This Row],[1W Return vs Nifty]]-AVERAGE(Table2[1W Return vs Nifty]))/_xlfn.STDEV.P(Table2[1W Return vs Nifty])</f>
        <v>-0.87117925177611466</v>
      </c>
      <c r="O449">
        <v>1000.83</v>
      </c>
      <c r="P449">
        <v>982.56503865915795</v>
      </c>
      <c r="Q449">
        <v>963.23296317003803</v>
      </c>
      <c r="R449">
        <v>49.3682882293513</v>
      </c>
      <c r="S449" s="1">
        <f>(Table2[[#This Row],[Close Price]]-Table2[[#This Row],[20D EMA]])/Table2[[#This Row],[20D EMA]]</f>
        <v>-5.0757870967097713E-3</v>
      </c>
      <c r="T449" s="1">
        <f>(Table2[[#This Row],[Close Price]]-Table2[[#This Row],[50D EMA]])/Table2[[#This Row],[50D EMA]]</f>
        <v>1.341891968681758E-2</v>
      </c>
      <c r="U449" s="1">
        <f>(Table2[[#This Row],[Close Price]]-Table2[[#This Row],[200D EMA]])/Table2[[#This Row],[200D EMA]]</f>
        <v>3.3758226797956647E-2</v>
      </c>
      <c r="V449">
        <v>1.58462913834022</v>
      </c>
      <c r="W449">
        <v>988.85</v>
      </c>
      <c r="X449">
        <v>1021.65</v>
      </c>
      <c r="Y449">
        <v>988.85</v>
      </c>
      <c r="Z449">
        <v>1023.55</v>
      </c>
      <c r="AA449">
        <v>886.35</v>
      </c>
      <c r="AB449">
        <v>1102</v>
      </c>
      <c r="AC449" s="1">
        <f>(Table2[[#This Row],[Close Price]]/Table2[[#This Row],[Day Low]])-1</f>
        <v>6.9778024978510711E-3</v>
      </c>
      <c r="AD449" s="1">
        <f>(Table2[[#This Row],[Day High]]/Table2[[#This Row],[Close Price]])-1</f>
        <v>2.6010544815465719E-2</v>
      </c>
      <c r="AE449" s="1">
        <f>(Table2[[#This Row],[Close Price]]/Table2[[#This Row],[Current Week Low]])-1</f>
        <v>6.9778024978510711E-3</v>
      </c>
      <c r="AF449" s="1">
        <f>(Table2[[#This Row],[Current Week High]]/Table2[[#This Row],[Close Price]])-1</f>
        <v>2.7918654280692845E-2</v>
      </c>
      <c r="AG449" s="1">
        <f>(Table2[[#This Row],[Close Price]]/Table2[[#This Row],[Current Month Low]])-1</f>
        <v>0.12342753991087041</v>
      </c>
      <c r="AH449" s="1">
        <f>(Table2[[#This Row],[Current Month High]]/Table2[[#This Row],[Close Price]])-1</f>
        <v>0.10670348983178513</v>
      </c>
      <c r="AI449">
        <v>18.001506402209301</v>
      </c>
      <c r="AJ449">
        <v>20.507079753116201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</v>
      </c>
      <c r="AM449">
        <v>0</v>
      </c>
      <c r="AN449">
        <v>6.44</v>
      </c>
      <c r="AO449" t="s">
        <v>2950</v>
      </c>
      <c r="AP449">
        <v>1.8941863785279001E-2</v>
      </c>
      <c r="AQ449">
        <f>(Table2[[#This Row],[Sharpe Ratio]]-AVERAGE(Table2[Sharpe Ratio]))/_xlfn.STDEV.P(Table2[Sharpe Ratio])</f>
        <v>-0.4415835216822579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-3.4620285078562163</v>
      </c>
    </row>
    <row r="450" spans="1:44" x14ac:dyDescent="0.3">
      <c r="A450" t="s">
        <v>290</v>
      </c>
      <c r="B450" t="s">
        <v>291</v>
      </c>
      <c r="C450" t="s">
        <v>2918</v>
      </c>
      <c r="D450" t="s">
        <v>159</v>
      </c>
      <c r="E450">
        <v>81816.605783505001</v>
      </c>
      <c r="F450">
        <v>6648.6</v>
      </c>
      <c r="G450">
        <v>23.757660979788401</v>
      </c>
      <c r="H450">
        <f>(Table2[[#This Row],[1Y Return vs Nifty]]-AVERAGE(Table2[1Y Return vs Nifty]))/_xlfn.STDEV.P(Table2[1Y Return vs Nifty])</f>
        <v>-0.25447706839977119</v>
      </c>
      <c r="I450">
        <v>4.3067285144679996E-3</v>
      </c>
      <c r="J450">
        <f>(Table2[[#This Row],[1M Return vs Nifty]]-AVERAGE(Table2[1M Return vs Nifty]))/_xlfn.STDEV.P(Table2[1M Return vs Nifty])</f>
        <v>-0.33134401859523316</v>
      </c>
      <c r="K450">
        <v>19.796384512019799</v>
      </c>
      <c r="L450">
        <f>(Table2[[#This Row],[6M Return vs Nifty]]-AVERAGE(Table2[6M Return vs Nifty]))/_xlfn.STDEV.P(Table2[6M Return vs Nifty])</f>
        <v>0.22354116099849078</v>
      </c>
      <c r="M450">
        <v>5.1506915542135898</v>
      </c>
      <c r="N450">
        <f>(Table2[[#This Row],[1W Return vs Nifty]]-AVERAGE(Table2[1W Return vs Nifty]))/_xlfn.STDEV.P(Table2[1W Return vs Nifty])</f>
        <v>1.0370298731561272</v>
      </c>
      <c r="O450">
        <v>6244.54</v>
      </c>
      <c r="P450">
        <v>6041.8451508442104</v>
      </c>
      <c r="Q450">
        <v>5335.0705496412902</v>
      </c>
      <c r="R450">
        <v>63.441649251413899</v>
      </c>
      <c r="S450" s="1">
        <f>(Table2[[#This Row],[Close Price]]-Table2[[#This Row],[20D EMA]])/Table2[[#This Row],[20D EMA]]</f>
        <v>6.4706127272785574E-2</v>
      </c>
      <c r="T450" s="1">
        <f>(Table2[[#This Row],[Close Price]]-Table2[[#This Row],[50D EMA]])/Table2[[#This Row],[50D EMA]]</f>
        <v>0.10042542203700965</v>
      </c>
      <c r="U450" s="1">
        <f>(Table2[[#This Row],[Close Price]]-Table2[[#This Row],[200D EMA]])/Table2[[#This Row],[200D EMA]]</f>
        <v>0.24620657555260012</v>
      </c>
      <c r="V450">
        <v>0.831839429405695</v>
      </c>
      <c r="W450">
        <v>6480.05</v>
      </c>
      <c r="X450">
        <v>6707.65</v>
      </c>
      <c r="Y450">
        <v>6293.75</v>
      </c>
      <c r="Z450">
        <v>6707.65</v>
      </c>
      <c r="AA450">
        <v>5250</v>
      </c>
      <c r="AB450">
        <v>6707.65</v>
      </c>
      <c r="AC450" s="1">
        <f>(Table2[[#This Row],[Close Price]]/Table2[[#This Row],[Day Low]])-1</f>
        <v>2.6010601770048103E-2</v>
      </c>
      <c r="AD450" s="1">
        <f>(Table2[[#This Row],[Day High]]/Table2[[#This Row],[Close Price]])-1</f>
        <v>8.8815690521311108E-3</v>
      </c>
      <c r="AE450" s="1">
        <f>(Table2[[#This Row],[Close Price]]/Table2[[#This Row],[Current Week Low]])-1</f>
        <v>5.6381330685203679E-2</v>
      </c>
      <c r="AF450" s="1">
        <f>(Table2[[#This Row],[Current Week High]]/Table2[[#This Row],[Close Price]])-1</f>
        <v>8.8815690521311108E-3</v>
      </c>
      <c r="AG450" s="1">
        <f>(Table2[[#This Row],[Close Price]]/Table2[[#This Row],[Current Month Low]])-1</f>
        <v>0.26639999999999997</v>
      </c>
      <c r="AH450" s="1">
        <f>(Table2[[#This Row],[Current Month High]]/Table2[[#This Row],[Close Price]])-1</f>
        <v>8.8815690521311108E-3</v>
      </c>
      <c r="AI450">
        <v>0.88815690521311097</v>
      </c>
      <c r="AJ450">
        <v>67.384599891743505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0.17</v>
      </c>
      <c r="AM450" t="s">
        <v>2950</v>
      </c>
      <c r="AN450">
        <v>8.5500000000000007</v>
      </c>
      <c r="AO450" t="s">
        <v>2950</v>
      </c>
      <c r="AP450">
        <v>1.8694532604325999E-2</v>
      </c>
      <c r="AQ450">
        <f>(Table2[[#This Row],[Sharpe Ratio]]-AVERAGE(Table2[Sharpe Ratio]))/_xlfn.STDEV.P(Table2[Sharpe Ratio])</f>
        <v>-0.44431345239082315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0.23043649476879047</v>
      </c>
    </row>
    <row r="451" spans="1:44" x14ac:dyDescent="0.3">
      <c r="A451" t="s">
        <v>331</v>
      </c>
      <c r="B451" t="s">
        <v>332</v>
      </c>
      <c r="C451" t="s">
        <v>2913</v>
      </c>
      <c r="D451" t="s">
        <v>129</v>
      </c>
      <c r="E451">
        <v>70012.403648549996</v>
      </c>
      <c r="F451">
        <v>147.01</v>
      </c>
      <c r="G451">
        <v>46.993001132603702</v>
      </c>
      <c r="H451">
        <f>(Table2[[#This Row],[1Y Return vs Nifty]]-AVERAGE(Table2[1Y Return vs Nifty]))/_xlfn.STDEV.P(Table2[1Y Return vs Nifty])</f>
        <v>2.2307954263983833E-2</v>
      </c>
      <c r="I451">
        <v>-15.5689347945594</v>
      </c>
      <c r="J451">
        <f>(Table2[[#This Row],[1M Return vs Nifty]]-AVERAGE(Table2[1M Return vs Nifty]))/_xlfn.STDEV.P(Table2[1M Return vs Nifty])</f>
        <v>-1.8526310971158588</v>
      </c>
      <c r="K451">
        <v>18.357280972305301</v>
      </c>
      <c r="L451">
        <f>(Table2[[#This Row],[6M Return vs Nifty]]-AVERAGE(Table2[6M Return vs Nifty]))/_xlfn.STDEV.P(Table2[6M Return vs Nifty])</f>
        <v>0.17944420352580487</v>
      </c>
      <c r="M451">
        <v>-3.51462188458824</v>
      </c>
      <c r="N451">
        <f>(Table2[[#This Row],[1W Return vs Nifty]]-AVERAGE(Table2[1W Return vs Nifty]))/_xlfn.STDEV.P(Table2[1W Return vs Nifty])</f>
        <v>-0.67997239221805794</v>
      </c>
      <c r="O451">
        <v>153.26</v>
      </c>
      <c r="P451">
        <v>152.72534651032601</v>
      </c>
      <c r="Q451">
        <v>128.95663661618099</v>
      </c>
      <c r="R451">
        <v>59.535721396849397</v>
      </c>
      <c r="S451" s="1">
        <f>(Table2[[#This Row],[Close Price]]-Table2[[#This Row],[20D EMA]])/Table2[[#This Row],[20D EMA]]</f>
        <v>-4.0780373221975731E-2</v>
      </c>
      <c r="T451" s="1">
        <f>(Table2[[#This Row],[Close Price]]-Table2[[#This Row],[50D EMA]])/Table2[[#This Row],[50D EMA]]</f>
        <v>-3.7422383650899692E-2</v>
      </c>
      <c r="U451" s="1">
        <f>(Table2[[#This Row],[Close Price]]-Table2[[#This Row],[200D EMA]])/Table2[[#This Row],[200D EMA]]</f>
        <v>0.13999561292492438</v>
      </c>
      <c r="V451">
        <v>0.67734408448556904</v>
      </c>
      <c r="W451">
        <v>146.1</v>
      </c>
      <c r="X451">
        <v>151.41999999999999</v>
      </c>
      <c r="Y451">
        <v>146.1</v>
      </c>
      <c r="Z451">
        <v>152.91</v>
      </c>
      <c r="AA451">
        <v>124.8</v>
      </c>
      <c r="AB451">
        <v>168</v>
      </c>
      <c r="AC451" s="1">
        <f>(Table2[[#This Row],[Close Price]]/Table2[[#This Row],[Day Low]])-1</f>
        <v>6.2286105407254322E-3</v>
      </c>
      <c r="AD451" s="1">
        <f>(Table2[[#This Row],[Day High]]/Table2[[#This Row],[Close Price]])-1</f>
        <v>2.9997959322495049E-2</v>
      </c>
      <c r="AE451" s="1">
        <f>(Table2[[#This Row],[Close Price]]/Table2[[#This Row],[Current Week Low]])-1</f>
        <v>6.2286105407254322E-3</v>
      </c>
      <c r="AF451" s="1">
        <f>(Table2[[#This Row],[Current Week High]]/Table2[[#This Row],[Close Price]])-1</f>
        <v>4.0133324263655679E-2</v>
      </c>
      <c r="AG451" s="1">
        <f>(Table2[[#This Row],[Close Price]]/Table2[[#This Row],[Current Month Low]])-1</f>
        <v>0.17796474358974357</v>
      </c>
      <c r="AH451" s="1">
        <f>(Table2[[#This Row],[Current Month High]]/Table2[[#This Row],[Close Price]])-1</f>
        <v>0.14277940276171686</v>
      </c>
      <c r="AI451">
        <v>19.2776001632541</v>
      </c>
      <c r="AJ451">
        <v>79.718826405867901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-0.13</v>
      </c>
      <c r="AM451" t="s">
        <v>2949</v>
      </c>
      <c r="AN451">
        <v>7.0000000000000007E-2</v>
      </c>
      <c r="AO451" t="s">
        <v>2950</v>
      </c>
      <c r="AP451">
        <v>1.8261218671236E-2</v>
      </c>
      <c r="AQ451">
        <f>(Table2[[#This Row],[Sharpe Ratio]]-AVERAGE(Table2[Sharpe Ratio]))/_xlfn.STDEV.P(Table2[Sharpe Ratio])</f>
        <v>-0.44909617735026275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-2.7799475088943906</v>
      </c>
    </row>
    <row r="452" spans="1:44" x14ac:dyDescent="0.3">
      <c r="A452" t="s">
        <v>198</v>
      </c>
      <c r="B452" t="s">
        <v>199</v>
      </c>
      <c r="C452" t="s">
        <v>2910</v>
      </c>
      <c r="D452" t="s">
        <v>124</v>
      </c>
      <c r="E452">
        <v>126231.84788472</v>
      </c>
      <c r="F452">
        <v>5352.05</v>
      </c>
      <c r="G452">
        <v>-20.2419294607054</v>
      </c>
      <c r="H452">
        <f>(Table2[[#This Row],[1Y Return vs Nifty]]-AVERAGE(Table2[1Y Return vs Nifty]))/_xlfn.STDEV.P(Table2[1Y Return vs Nifty])</f>
        <v>-0.77861089029229991</v>
      </c>
      <c r="I452">
        <v>-2.2749311597217399</v>
      </c>
      <c r="J452">
        <f>(Table2[[#This Row],[1M Return vs Nifty]]-AVERAGE(Table2[1M Return vs Nifty]))/_xlfn.STDEV.P(Table2[1M Return vs Nifty])</f>
        <v>-0.55399356417063539</v>
      </c>
      <c r="K452">
        <v>-8.8925514396949801</v>
      </c>
      <c r="L452">
        <f>(Table2[[#This Row],[6M Return vs Nifty]]-AVERAGE(Table2[6M Return vs Nifty]))/_xlfn.STDEV.P(Table2[6M Return vs Nifty])</f>
        <v>-0.65554415405143018</v>
      </c>
      <c r="M452">
        <v>-2.84533944447892</v>
      </c>
      <c r="N452">
        <f>(Table2[[#This Row],[1W Return vs Nifty]]-AVERAGE(Table2[1W Return vs Nifty]))/_xlfn.STDEV.P(Table2[1W Return vs Nifty])</f>
        <v>-0.54735636234692597</v>
      </c>
      <c r="O452">
        <v>5330.12</v>
      </c>
      <c r="P452">
        <v>5197.3859427726102</v>
      </c>
      <c r="Q452">
        <v>4943.2037748740004</v>
      </c>
      <c r="R452">
        <v>65.538573858888796</v>
      </c>
      <c r="S452" s="1">
        <f>(Table2[[#This Row],[Close Price]]-Table2[[#This Row],[20D EMA]])/Table2[[#This Row],[20D EMA]]</f>
        <v>4.1143538982237344E-3</v>
      </c>
      <c r="T452" s="1">
        <f>(Table2[[#This Row],[Close Price]]-Table2[[#This Row],[50D EMA]])/Table2[[#This Row],[50D EMA]]</f>
        <v>2.975804739735809E-2</v>
      </c>
      <c r="U452" s="1">
        <f>(Table2[[#This Row],[Close Price]]-Table2[[#This Row],[200D EMA]])/Table2[[#This Row],[200D EMA]]</f>
        <v>8.2708754027932235E-2</v>
      </c>
      <c r="V452">
        <v>0.67867956092195703</v>
      </c>
      <c r="W452">
        <v>5289.2</v>
      </c>
      <c r="X452">
        <v>5370</v>
      </c>
      <c r="Y452">
        <v>5250</v>
      </c>
      <c r="Z452">
        <v>5370</v>
      </c>
      <c r="AA452">
        <v>5127.05</v>
      </c>
      <c r="AB452">
        <v>5725</v>
      </c>
      <c r="AC452" s="1">
        <f>(Table2[[#This Row],[Close Price]]/Table2[[#This Row],[Day Low]])-1</f>
        <v>1.1882704378734177E-2</v>
      </c>
      <c r="AD452" s="1">
        <f>(Table2[[#This Row],[Day High]]/Table2[[#This Row],[Close Price]])-1</f>
        <v>3.3538550648817278E-3</v>
      </c>
      <c r="AE452" s="1">
        <f>(Table2[[#This Row],[Close Price]]/Table2[[#This Row],[Current Week Low]])-1</f>
        <v>1.9438095238095254E-2</v>
      </c>
      <c r="AF452" s="1">
        <f>(Table2[[#This Row],[Current Week High]]/Table2[[#This Row],[Close Price]])-1</f>
        <v>3.3538550648817278E-3</v>
      </c>
      <c r="AG452" s="1">
        <f>(Table2[[#This Row],[Close Price]]/Table2[[#This Row],[Current Month Low]])-1</f>
        <v>4.3884885070362145E-2</v>
      </c>
      <c r="AH452" s="1">
        <f>(Table2[[#This Row],[Current Month High]]/Table2[[#This Row],[Close Price]])-1</f>
        <v>6.9683579189282474E-2</v>
      </c>
      <c r="AI452">
        <v>6.9683579189282403</v>
      </c>
      <c r="AJ452">
        <v>23.100719920877701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0.06</v>
      </c>
      <c r="AM452" t="s">
        <v>2950</v>
      </c>
      <c r="AN452">
        <v>-1.62</v>
      </c>
      <c r="AO452" t="s">
        <v>2949</v>
      </c>
      <c r="AP452">
        <v>1.7843762569003E-2</v>
      </c>
      <c r="AQ452">
        <f>(Table2[[#This Row],[Sharpe Ratio]]-AVERAGE(Table2[Sharpe Ratio]))/_xlfn.STDEV.P(Table2[Sharpe Ratio])</f>
        <v>-0.45370387068101348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-2.9892088415423048</v>
      </c>
    </row>
    <row r="453" spans="1:44" x14ac:dyDescent="0.3">
      <c r="A453" t="s">
        <v>576</v>
      </c>
      <c r="B453" t="s">
        <v>577</v>
      </c>
      <c r="C453" t="s">
        <v>2912</v>
      </c>
      <c r="D453" t="s">
        <v>255</v>
      </c>
      <c r="E453">
        <v>30884.63822112</v>
      </c>
      <c r="F453">
        <v>2664.9</v>
      </c>
      <c r="G453">
        <v>43.532781988085098</v>
      </c>
      <c r="H453">
        <f>(Table2[[#This Row],[1Y Return vs Nifty]]-AVERAGE(Table2[1Y Return vs Nifty]))/_xlfn.STDEV.P(Table2[1Y Return vs Nifty])</f>
        <v>-1.8911017700198797E-2</v>
      </c>
      <c r="I453">
        <v>17.431793541180902</v>
      </c>
      <c r="J453">
        <f>(Table2[[#This Row],[1M Return vs Nifty]]-AVERAGE(Table2[1M Return vs Nifty]))/_xlfn.STDEV.P(Table2[1M Return vs Nifty])</f>
        <v>1.3710767946899531</v>
      </c>
      <c r="K453">
        <v>36.779871969149603</v>
      </c>
      <c r="L453">
        <f>(Table2[[#This Row],[6M Return vs Nifty]]-AVERAGE(Table2[6M Return vs Nifty]))/_xlfn.STDEV.P(Table2[6M Return vs Nifty])</f>
        <v>0.74394855592681164</v>
      </c>
      <c r="M453">
        <v>-2.4468976253375501</v>
      </c>
      <c r="N453">
        <f>(Table2[[#This Row],[1W Return vs Nifty]]-AVERAGE(Table2[1W Return vs Nifty]))/_xlfn.STDEV.P(Table2[1W Return vs Nifty])</f>
        <v>-0.46840647658490109</v>
      </c>
      <c r="O453">
        <v>2486.4299999999998</v>
      </c>
      <c r="P453">
        <v>2263.6704570342999</v>
      </c>
      <c r="Q453">
        <v>1927.6968598973001</v>
      </c>
      <c r="R453">
        <v>67.2054665576009</v>
      </c>
      <c r="S453" s="1">
        <f>(Table2[[#This Row],[Close Price]]-Table2[[#This Row],[20D EMA]])/Table2[[#This Row],[20D EMA]]</f>
        <v>7.1777608860897055E-2</v>
      </c>
      <c r="T453" s="1">
        <f>(Table2[[#This Row],[Close Price]]-Table2[[#This Row],[50D EMA]])/Table2[[#This Row],[50D EMA]]</f>
        <v>0.17724732931813872</v>
      </c>
      <c r="U453" s="1">
        <f>(Table2[[#This Row],[Close Price]]-Table2[[#This Row],[200D EMA]])/Table2[[#This Row],[200D EMA]]</f>
        <v>0.38242690302560084</v>
      </c>
      <c r="V453">
        <v>1.38734305624605</v>
      </c>
      <c r="W453">
        <v>2654.55</v>
      </c>
      <c r="X453">
        <v>2759.1</v>
      </c>
      <c r="Y453">
        <v>2625.95</v>
      </c>
      <c r="Z453">
        <v>2759.1</v>
      </c>
      <c r="AA453">
        <v>2066.9499999999998</v>
      </c>
      <c r="AB453">
        <v>3061.3</v>
      </c>
      <c r="AC453" s="1">
        <f>(Table2[[#This Row],[Close Price]]/Table2[[#This Row],[Day Low]])-1</f>
        <v>3.8989659264281329E-3</v>
      </c>
      <c r="AD453" s="1">
        <f>(Table2[[#This Row],[Day High]]/Table2[[#This Row],[Close Price]])-1</f>
        <v>3.5348418327141751E-2</v>
      </c>
      <c r="AE453" s="1">
        <f>(Table2[[#This Row],[Close Price]]/Table2[[#This Row],[Current Week Low]])-1</f>
        <v>1.4832727203488272E-2</v>
      </c>
      <c r="AF453" s="1">
        <f>(Table2[[#This Row],[Current Week High]]/Table2[[#This Row],[Close Price]])-1</f>
        <v>3.5348418327141751E-2</v>
      </c>
      <c r="AG453" s="1">
        <f>(Table2[[#This Row],[Close Price]]/Table2[[#This Row],[Current Month Low]])-1</f>
        <v>0.28929098430053957</v>
      </c>
      <c r="AH453" s="1">
        <f>(Table2[[#This Row],[Current Month High]]/Table2[[#This Row],[Close Price]])-1</f>
        <v>0.14874854591166642</v>
      </c>
      <c r="AI453">
        <v>14.874854591166599</v>
      </c>
      <c r="AJ453">
        <v>73.039836368948997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0.19</v>
      </c>
      <c r="AM453" t="s">
        <v>2950</v>
      </c>
      <c r="AN453">
        <v>10.16</v>
      </c>
      <c r="AO453" t="s">
        <v>2950</v>
      </c>
      <c r="AP453">
        <v>1.7781357626915E-2</v>
      </c>
      <c r="AQ453">
        <f>(Table2[[#This Row],[Sharpe Ratio]]-AVERAGE(Table2[Sharpe Ratio]))/_xlfn.STDEV.P(Table2[Sharpe Ratio])</f>
        <v>-0.45439266845861603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1.1733151878730488</v>
      </c>
    </row>
    <row r="454" spans="1:44" x14ac:dyDescent="0.3">
      <c r="A454" t="s">
        <v>1976</v>
      </c>
      <c r="B454" t="s">
        <v>1977</v>
      </c>
      <c r="C454" t="s">
        <v>2906</v>
      </c>
      <c r="D454" t="s">
        <v>454</v>
      </c>
      <c r="E454">
        <v>2798.637576735</v>
      </c>
      <c r="F454">
        <v>83.17</v>
      </c>
      <c r="G454">
        <v>-15.072867739659401</v>
      </c>
      <c r="H454">
        <f>(Table2[[#This Row],[1Y Return vs Nifty]]-AVERAGE(Table2[1Y Return vs Nifty]))/_xlfn.STDEV.P(Table2[1Y Return vs Nifty])</f>
        <v>-0.71703576997125262</v>
      </c>
      <c r="I454">
        <v>-7.1138376756871198</v>
      </c>
      <c r="J454">
        <f>(Table2[[#This Row],[1M Return vs Nifty]]-AVERAGE(Table2[1M Return vs Nifty]))/_xlfn.STDEV.P(Table2[1M Return vs Nifty])</f>
        <v>-1.026686801863028</v>
      </c>
      <c r="K454">
        <v>-20.362505476197398</v>
      </c>
      <c r="L454">
        <f>(Table2[[#This Row],[6M Return vs Nifty]]-AVERAGE(Table2[6M Return vs Nifty]))/_xlfn.STDEV.P(Table2[6M Return vs Nifty])</f>
        <v>-1.0070060616926635</v>
      </c>
      <c r="M454">
        <v>0.37545885763257503</v>
      </c>
      <c r="N454">
        <f>(Table2[[#This Row],[1W Return vs Nifty]]-AVERAGE(Table2[1W Return vs Nifty]))/_xlfn.STDEV.P(Table2[1W Return vs Nifty])</f>
        <v>9.0833822012224646E-2</v>
      </c>
      <c r="O454">
        <v>82.5</v>
      </c>
      <c r="P454">
        <v>85.007429777846198</v>
      </c>
      <c r="Q454">
        <v>86.649425350429695</v>
      </c>
      <c r="R454">
        <v>46.560201010490601</v>
      </c>
      <c r="S454" s="1">
        <f>(Table2[[#This Row],[Close Price]]-Table2[[#This Row],[20D EMA]])/Table2[[#This Row],[20D EMA]]</f>
        <v>8.1212121212121419E-3</v>
      </c>
      <c r="T454" s="1">
        <f>(Table2[[#This Row],[Close Price]]-Table2[[#This Row],[50D EMA]])/Table2[[#This Row],[50D EMA]]</f>
        <v>-2.1614931573017037E-2</v>
      </c>
      <c r="U454" s="1">
        <f>(Table2[[#This Row],[Close Price]]-Table2[[#This Row],[200D EMA]])/Table2[[#This Row],[200D EMA]]</f>
        <v>-4.0155203988464061E-2</v>
      </c>
      <c r="V454">
        <v>0.81149729454270403</v>
      </c>
      <c r="W454">
        <v>83</v>
      </c>
      <c r="X454">
        <v>84.87</v>
      </c>
      <c r="Y454">
        <v>82.3</v>
      </c>
      <c r="Z454">
        <v>86.3</v>
      </c>
      <c r="AA454">
        <v>62.55</v>
      </c>
      <c r="AB454">
        <v>86.5</v>
      </c>
      <c r="AC454" s="1">
        <f>(Table2[[#This Row],[Close Price]]/Table2[[#This Row],[Day Low]])-1</f>
        <v>2.0481927710842562E-3</v>
      </c>
      <c r="AD454" s="1">
        <f>(Table2[[#This Row],[Day High]]/Table2[[#This Row],[Close Price]])-1</f>
        <v>2.0440062522544267E-2</v>
      </c>
      <c r="AE454" s="1">
        <f>(Table2[[#This Row],[Close Price]]/Table2[[#This Row],[Current Week Low]])-1</f>
        <v>1.057108140947749E-2</v>
      </c>
      <c r="AF454" s="1">
        <f>(Table2[[#This Row],[Current Week High]]/Table2[[#This Row],[Close Price]])-1</f>
        <v>3.7633762173860719E-2</v>
      </c>
      <c r="AG454" s="1">
        <f>(Table2[[#This Row],[Close Price]]/Table2[[#This Row],[Current Month Low]])-1</f>
        <v>0.32965627498001604</v>
      </c>
      <c r="AH454" s="1">
        <f>(Table2[[#This Row],[Current Month High]]/Table2[[#This Row],[Close Price]])-1</f>
        <v>4.0038475411807051E-2</v>
      </c>
      <c r="AI454">
        <v>44.282794276782496</v>
      </c>
      <c r="AJ454">
        <v>32.965627498001602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-0.12</v>
      </c>
      <c r="AM454" t="s">
        <v>2949</v>
      </c>
      <c r="AN454">
        <v>8.15</v>
      </c>
      <c r="AO454" t="s">
        <v>2950</v>
      </c>
      <c r="AP454">
        <v>1.7070869451151001E-2</v>
      </c>
      <c r="AQ454">
        <f>(Table2[[#This Row],[Sharpe Ratio]]-AVERAGE(Table2[Sharpe Ratio]))/_xlfn.STDEV.P(Table2[Sharpe Ratio])</f>
        <v>-0.46223471846467351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55" spans="1:44" x14ac:dyDescent="0.3">
      <c r="A455" t="s">
        <v>1518</v>
      </c>
      <c r="B455" t="s">
        <v>1519</v>
      </c>
      <c r="C455" t="s">
        <v>2912</v>
      </c>
      <c r="D455" t="s">
        <v>255</v>
      </c>
      <c r="E455">
        <v>5502.5228445000002</v>
      </c>
      <c r="F455">
        <v>1299.0999999999999</v>
      </c>
      <c r="G455">
        <v>23.1507406895694</v>
      </c>
      <c r="H455">
        <f>(Table2[[#This Row],[1Y Return vs Nifty]]-AVERAGE(Table2[1Y Return vs Nifty]))/_xlfn.STDEV.P(Table2[1Y Return vs Nifty])</f>
        <v>-0.26170685049801201</v>
      </c>
      <c r="I455">
        <v>21.984969352810101</v>
      </c>
      <c r="J455">
        <f>(Table2[[#This Row],[1M Return vs Nifty]]-AVERAGE(Table2[1M Return vs Nifty]))/_xlfn.STDEV.P(Table2[1M Return vs Nifty])</f>
        <v>1.8158581536768625</v>
      </c>
      <c r="K455">
        <v>19.321812811684001</v>
      </c>
      <c r="L455">
        <f>(Table2[[#This Row],[6M Return vs Nifty]]-AVERAGE(Table2[6M Return vs Nifty]))/_xlfn.STDEV.P(Table2[6M Return vs Nifty])</f>
        <v>0.20899935249762389</v>
      </c>
      <c r="M455">
        <v>3.7140695271255999</v>
      </c>
      <c r="N455">
        <f>(Table2[[#This Row],[1W Return vs Nifty]]-AVERAGE(Table2[1W Return vs Nifty]))/_xlfn.STDEV.P(Table2[1W Return vs Nifty])</f>
        <v>0.75236812463227842</v>
      </c>
      <c r="O455">
        <v>1171.45</v>
      </c>
      <c r="P455">
        <v>1098.4209672791201</v>
      </c>
      <c r="Q455">
        <v>996.53572122469598</v>
      </c>
      <c r="R455">
        <v>45.564313501004897</v>
      </c>
      <c r="S455" s="1">
        <f>(Table2[[#This Row],[Close Price]]-Table2[[#This Row],[20D EMA]])/Table2[[#This Row],[20D EMA]]</f>
        <v>0.10896751888684951</v>
      </c>
      <c r="T455" s="1">
        <f>(Table2[[#This Row],[Close Price]]-Table2[[#This Row],[50D EMA]])/Table2[[#This Row],[50D EMA]]</f>
        <v>0.18269774403339956</v>
      </c>
      <c r="U455" s="1">
        <f>(Table2[[#This Row],[Close Price]]-Table2[[#This Row],[200D EMA]])/Table2[[#This Row],[200D EMA]]</f>
        <v>0.30361608955017338</v>
      </c>
      <c r="V455">
        <v>2.7031930325077802</v>
      </c>
      <c r="W455">
        <v>1291</v>
      </c>
      <c r="X455">
        <v>1342.55</v>
      </c>
      <c r="Y455">
        <v>1241.05</v>
      </c>
      <c r="Z455">
        <v>1342.55</v>
      </c>
      <c r="AA455">
        <v>955</v>
      </c>
      <c r="AB455">
        <v>1342.55</v>
      </c>
      <c r="AC455" s="1">
        <f>(Table2[[#This Row],[Close Price]]/Table2[[#This Row],[Day Low]])-1</f>
        <v>6.2742060418279344E-3</v>
      </c>
      <c r="AD455" s="1">
        <f>(Table2[[#This Row],[Day High]]/Table2[[#This Row],[Close Price]])-1</f>
        <v>3.3446232006773879E-2</v>
      </c>
      <c r="AE455" s="1">
        <f>(Table2[[#This Row],[Close Price]]/Table2[[#This Row],[Current Week Low]])-1</f>
        <v>4.6774908343741206E-2</v>
      </c>
      <c r="AF455" s="1">
        <f>(Table2[[#This Row],[Current Week High]]/Table2[[#This Row],[Close Price]])-1</f>
        <v>3.3446232006773879E-2</v>
      </c>
      <c r="AG455" s="1">
        <f>(Table2[[#This Row],[Close Price]]/Table2[[#This Row],[Current Month Low]])-1</f>
        <v>0.36031413612565433</v>
      </c>
      <c r="AH455" s="1">
        <f>(Table2[[#This Row],[Current Month High]]/Table2[[#This Row],[Close Price]])-1</f>
        <v>3.3446232006773879E-2</v>
      </c>
      <c r="AI455">
        <v>3.3446232006773799</v>
      </c>
      <c r="AJ455">
        <v>58.330286410725101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0.09</v>
      </c>
      <c r="AM455" t="s">
        <v>2950</v>
      </c>
      <c r="AN455">
        <v>25.66</v>
      </c>
      <c r="AO455" t="s">
        <v>2950</v>
      </c>
      <c r="AP455">
        <v>1.6988739584121001E-2</v>
      </c>
      <c r="AQ455">
        <f>(Table2[[#This Row],[Sharpe Ratio]]-AVERAGE(Table2[Sharpe Ratio]))/_xlfn.STDEV.P(Table2[Sharpe Ratio])</f>
        <v>-0.46314123112204109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2.052377549186712</v>
      </c>
    </row>
    <row r="456" spans="1:44" x14ac:dyDescent="0.3">
      <c r="A456" t="s">
        <v>415</v>
      </c>
      <c r="B456" t="s">
        <v>416</v>
      </c>
      <c r="C456" t="s">
        <v>2910</v>
      </c>
      <c r="D456" t="s">
        <v>417</v>
      </c>
      <c r="E456">
        <v>51779.687234639998</v>
      </c>
      <c r="F456">
        <v>1528.55</v>
      </c>
      <c r="G456">
        <v>1.25539388583142</v>
      </c>
      <c r="H456">
        <f>(Table2[[#This Row],[1Y Return vs Nifty]]-AVERAGE(Table2[1Y Return vs Nifty]))/_xlfn.STDEV.P(Table2[1Y Return vs Nifty])</f>
        <v>-0.52252954650528782</v>
      </c>
      <c r="I456">
        <v>-0.53343673198895603</v>
      </c>
      <c r="J456">
        <f>(Table2[[#This Row],[1M Return vs Nifty]]-AVERAGE(Table2[1M Return vs Nifty]))/_xlfn.STDEV.P(Table2[1M Return vs Nifty])</f>
        <v>-0.38387400580507358</v>
      </c>
      <c r="K456">
        <v>-16.632505108987999</v>
      </c>
      <c r="L456">
        <f>(Table2[[#This Row],[6M Return vs Nifty]]-AVERAGE(Table2[6M Return vs Nifty]))/_xlfn.STDEV.P(Table2[6M Return vs Nifty])</f>
        <v>-0.89271152830657585</v>
      </c>
      <c r="M456">
        <v>-2.3474213872928602</v>
      </c>
      <c r="N456">
        <f>(Table2[[#This Row],[1W Return vs Nifty]]-AVERAGE(Table2[1W Return vs Nifty]))/_xlfn.STDEV.P(Table2[1W Return vs Nifty])</f>
        <v>-0.44869559973319761</v>
      </c>
      <c r="O456">
        <v>1452.76</v>
      </c>
      <c r="P456">
        <v>1442.3146959493599</v>
      </c>
      <c r="Q456">
        <v>1414.7091213354199</v>
      </c>
      <c r="R456">
        <v>58.313705591837703</v>
      </c>
      <c r="S456" s="1">
        <f>(Table2[[#This Row],[Close Price]]-Table2[[#This Row],[20D EMA]])/Table2[[#This Row],[20D EMA]]</f>
        <v>5.2169663261653655E-2</v>
      </c>
      <c r="T456" s="1">
        <f>(Table2[[#This Row],[Close Price]]-Table2[[#This Row],[50D EMA]])/Table2[[#This Row],[50D EMA]]</f>
        <v>5.9789520479009088E-2</v>
      </c>
      <c r="U456" s="1">
        <f>(Table2[[#This Row],[Close Price]]-Table2[[#This Row],[200D EMA]])/Table2[[#This Row],[200D EMA]]</f>
        <v>8.0469459726900977E-2</v>
      </c>
      <c r="V456">
        <v>0.78821563100601</v>
      </c>
      <c r="W456">
        <v>1432.35</v>
      </c>
      <c r="X456">
        <v>1557</v>
      </c>
      <c r="Y456">
        <v>1432.35</v>
      </c>
      <c r="Z456">
        <v>1557</v>
      </c>
      <c r="AA456">
        <v>1169.95</v>
      </c>
      <c r="AB456">
        <v>1557</v>
      </c>
      <c r="AC456" s="1">
        <f>(Table2[[#This Row],[Close Price]]/Table2[[#This Row],[Day Low]])-1</f>
        <v>6.7162355569518661E-2</v>
      </c>
      <c r="AD456" s="1">
        <f>(Table2[[#This Row],[Day High]]/Table2[[#This Row],[Close Price]])-1</f>
        <v>1.8612410454352135E-2</v>
      </c>
      <c r="AE456" s="1">
        <f>(Table2[[#This Row],[Close Price]]/Table2[[#This Row],[Current Week Low]])-1</f>
        <v>6.7162355569518661E-2</v>
      </c>
      <c r="AF456" s="1">
        <f>(Table2[[#This Row],[Current Week High]]/Table2[[#This Row],[Close Price]])-1</f>
        <v>1.8612410454352135E-2</v>
      </c>
      <c r="AG456" s="1">
        <f>(Table2[[#This Row],[Close Price]]/Table2[[#This Row],[Current Month Low]])-1</f>
        <v>0.30650882516346845</v>
      </c>
      <c r="AH456" s="1">
        <f>(Table2[[#This Row],[Current Month High]]/Table2[[#This Row],[Close Price]])-1</f>
        <v>1.8612410454352135E-2</v>
      </c>
      <c r="AI456">
        <v>12.119328775636999</v>
      </c>
      <c r="AJ456">
        <v>32.905834275280398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0.04</v>
      </c>
      <c r="AM456" t="s">
        <v>2950</v>
      </c>
      <c r="AN456">
        <v>12.02</v>
      </c>
      <c r="AO456" t="s">
        <v>2950</v>
      </c>
      <c r="AP456">
        <v>1.6822784802866E-2</v>
      </c>
      <c r="AQ456">
        <f>(Table2[[#This Row],[Sharpe Ratio]]-AVERAGE(Table2[Sharpe Ratio]))/_xlfn.STDEV.P(Table2[Sharpe Ratio])</f>
        <v>-0.4649729656079058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-2.7127836459580403</v>
      </c>
    </row>
    <row r="457" spans="1:44" x14ac:dyDescent="0.3">
      <c r="A457" t="s">
        <v>1257</v>
      </c>
      <c r="B457" t="s">
        <v>1258</v>
      </c>
      <c r="C457" t="s">
        <v>2915</v>
      </c>
      <c r="D457" t="s">
        <v>283</v>
      </c>
      <c r="E457">
        <v>7950.6343517349997</v>
      </c>
      <c r="F457">
        <v>770.6</v>
      </c>
      <c r="G457">
        <v>35.504578129027003</v>
      </c>
      <c r="H457">
        <f>(Table2[[#This Row],[1Y Return vs Nifty]]-AVERAGE(Table2[1Y Return vs Nifty]))/_xlfn.STDEV.P(Table2[1Y Return vs Nifty])</f>
        <v>-0.11454493450383993</v>
      </c>
      <c r="I457">
        <v>-3.82367376530684</v>
      </c>
      <c r="J457">
        <f>(Table2[[#This Row],[1M Return vs Nifty]]-AVERAGE(Table2[1M Return vs Nifty]))/_xlfn.STDEV.P(Table2[1M Return vs Nifty])</f>
        <v>-0.70528397537630017</v>
      </c>
      <c r="K457">
        <v>11.0524194487586</v>
      </c>
      <c r="L457">
        <f>(Table2[[#This Row],[6M Return vs Nifty]]-AVERAGE(Table2[6M Return vs Nifty]))/_xlfn.STDEV.P(Table2[6M Return vs Nifty])</f>
        <v>-4.4391093280986185E-2</v>
      </c>
      <c r="M457">
        <v>-3.2007872449293102</v>
      </c>
      <c r="N457">
        <f>(Table2[[#This Row],[1W Return vs Nifty]]-AVERAGE(Table2[1W Return vs Nifty]))/_xlfn.STDEV.P(Table2[1W Return vs Nifty])</f>
        <v>-0.6177871301322837</v>
      </c>
      <c r="O457">
        <v>785.25</v>
      </c>
      <c r="P457">
        <v>754.79799011191903</v>
      </c>
      <c r="Q457">
        <v>648.25023260004798</v>
      </c>
      <c r="R457">
        <v>56.1113238970445</v>
      </c>
      <c r="S457" s="1">
        <f>(Table2[[#This Row],[Close Price]]-Table2[[#This Row],[20D EMA]])/Table2[[#This Row],[20D EMA]]</f>
        <v>-1.8656478828398569E-2</v>
      </c>
      <c r="T457" s="1">
        <f>(Table2[[#This Row],[Close Price]]-Table2[[#This Row],[50D EMA]])/Table2[[#This Row],[50D EMA]]</f>
        <v>2.0935415959093793E-2</v>
      </c>
      <c r="U457" s="1">
        <f>(Table2[[#This Row],[Close Price]]-Table2[[#This Row],[200D EMA]])/Table2[[#This Row],[200D EMA]]</f>
        <v>0.18873848592267051</v>
      </c>
      <c r="V457">
        <v>0.36689098225235001</v>
      </c>
      <c r="W457">
        <v>730</v>
      </c>
      <c r="X457">
        <v>775.95</v>
      </c>
      <c r="Y457">
        <v>730</v>
      </c>
      <c r="Z457">
        <v>780.6</v>
      </c>
      <c r="AA457">
        <v>730</v>
      </c>
      <c r="AB457">
        <v>880</v>
      </c>
      <c r="AC457" s="1">
        <f>(Table2[[#This Row],[Close Price]]/Table2[[#This Row],[Day Low]])-1</f>
        <v>5.5616438356164366E-2</v>
      </c>
      <c r="AD457" s="1">
        <f>(Table2[[#This Row],[Day High]]/Table2[[#This Row],[Close Price]])-1</f>
        <v>6.9426420970672975E-3</v>
      </c>
      <c r="AE457" s="1">
        <f>(Table2[[#This Row],[Close Price]]/Table2[[#This Row],[Current Week Low]])-1</f>
        <v>5.5616438356164366E-2</v>
      </c>
      <c r="AF457" s="1">
        <f>(Table2[[#This Row],[Current Week High]]/Table2[[#This Row],[Close Price]])-1</f>
        <v>1.2976901116013462E-2</v>
      </c>
      <c r="AG457" s="1">
        <f>(Table2[[#This Row],[Close Price]]/Table2[[#This Row],[Current Month Low]])-1</f>
        <v>5.5616438356164366E-2</v>
      </c>
      <c r="AH457" s="1">
        <f>(Table2[[#This Row],[Current Month High]]/Table2[[#This Row],[Close Price]])-1</f>
        <v>0.14196729820918752</v>
      </c>
      <c r="AI457">
        <v>14.1967298209187</v>
      </c>
      <c r="AJ457">
        <v>76.237850200114295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0.16</v>
      </c>
      <c r="AM457" t="s">
        <v>2950</v>
      </c>
      <c r="AN457">
        <v>-5.5</v>
      </c>
      <c r="AO457" t="s">
        <v>2949</v>
      </c>
      <c r="AP457">
        <v>1.6692064319404998E-2</v>
      </c>
      <c r="AQ457">
        <f>(Table2[[#This Row],[Sharpe Ratio]]-AVERAGE(Table2[Sharpe Ratio]))/_xlfn.STDEV.P(Table2[Sharpe Ratio])</f>
        <v>-0.46641579970857877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-1.9484229330019887</v>
      </c>
    </row>
    <row r="458" spans="1:44" x14ac:dyDescent="0.3">
      <c r="A458" t="s">
        <v>514</v>
      </c>
      <c r="B458" t="s">
        <v>515</v>
      </c>
      <c r="C458" t="s">
        <v>2908</v>
      </c>
      <c r="D458" t="s">
        <v>516</v>
      </c>
      <c r="E458">
        <v>35704.589330000003</v>
      </c>
      <c r="F458">
        <v>769.85</v>
      </c>
      <c r="G458">
        <v>69.429299218155194</v>
      </c>
      <c r="H458">
        <f>(Table2[[#This Row],[1Y Return vs Nifty]]-AVERAGE(Table2[1Y Return vs Nifty]))/_xlfn.STDEV.P(Table2[1Y Return vs Nifty])</f>
        <v>0.28957459349791376</v>
      </c>
      <c r="I458">
        <v>9.72671649580343</v>
      </c>
      <c r="J458">
        <f>(Table2[[#This Row],[1M Return vs Nifty]]-AVERAGE(Table2[1M Return vs Nifty]))/_xlfn.STDEV.P(Table2[1M Return vs Nifty])</f>
        <v>0.61839893178187222</v>
      </c>
      <c r="K458">
        <v>38.724651883033602</v>
      </c>
      <c r="L458">
        <f>(Table2[[#This Row],[6M Return vs Nifty]]-AVERAGE(Table2[6M Return vs Nifty]))/_xlfn.STDEV.P(Table2[6M Return vs Nifty])</f>
        <v>0.80354043016630528</v>
      </c>
      <c r="M458">
        <v>-1.03986589749801</v>
      </c>
      <c r="N458">
        <f>(Table2[[#This Row],[1W Return vs Nifty]]-AVERAGE(Table2[1W Return vs Nifty]))/_xlfn.STDEV.P(Table2[1W Return vs Nifty])</f>
        <v>-0.1896079448046252</v>
      </c>
      <c r="O458">
        <v>702.13</v>
      </c>
      <c r="P458">
        <v>670.02249963190695</v>
      </c>
      <c r="Q458">
        <v>582.947053005714</v>
      </c>
      <c r="R458">
        <v>52.894840607274297</v>
      </c>
      <c r="S458" s="1">
        <f>(Table2[[#This Row],[Close Price]]-Table2[[#This Row],[20D EMA]])/Table2[[#This Row],[20D EMA]]</f>
        <v>9.6449375471778773E-2</v>
      </c>
      <c r="T458" s="1">
        <f>(Table2[[#This Row],[Close Price]]-Table2[[#This Row],[50D EMA]])/Table2[[#This Row],[50D EMA]]</f>
        <v>0.1489912658499315</v>
      </c>
      <c r="U458" s="1">
        <f>(Table2[[#This Row],[Close Price]]-Table2[[#This Row],[200D EMA]])/Table2[[#This Row],[200D EMA]]</f>
        <v>0.32061736315605666</v>
      </c>
      <c r="V458">
        <v>1.3122204850175101</v>
      </c>
      <c r="W458">
        <v>722.65</v>
      </c>
      <c r="X458">
        <v>776.35</v>
      </c>
      <c r="Y458">
        <v>721.75</v>
      </c>
      <c r="Z458">
        <v>776.35</v>
      </c>
      <c r="AA458">
        <v>544.79999999999995</v>
      </c>
      <c r="AB458">
        <v>776.35</v>
      </c>
      <c r="AC458" s="1">
        <f>(Table2[[#This Row],[Close Price]]/Table2[[#This Row],[Day Low]])-1</f>
        <v>6.5315159482460361E-2</v>
      </c>
      <c r="AD458" s="1">
        <f>(Table2[[#This Row],[Day High]]/Table2[[#This Row],[Close Price]])-1</f>
        <v>8.443203221406792E-3</v>
      </c>
      <c r="AE458" s="1">
        <f>(Table2[[#This Row],[Close Price]]/Table2[[#This Row],[Current Week Low]])-1</f>
        <v>6.6643574644960291E-2</v>
      </c>
      <c r="AF458" s="1">
        <f>(Table2[[#This Row],[Current Week High]]/Table2[[#This Row],[Close Price]])-1</f>
        <v>8.443203221406792E-3</v>
      </c>
      <c r="AG458" s="1">
        <f>(Table2[[#This Row],[Close Price]]/Table2[[#This Row],[Current Month Low]])-1</f>
        <v>0.41308737151248187</v>
      </c>
      <c r="AH458" s="1">
        <f>(Table2[[#This Row],[Current Month High]]/Table2[[#This Row],[Close Price]])-1</f>
        <v>8.443203221406792E-3</v>
      </c>
      <c r="AI458">
        <v>0.84432032214067898</v>
      </c>
      <c r="AJ458">
        <v>101.162790697674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0.08</v>
      </c>
      <c r="AM458" t="s">
        <v>2950</v>
      </c>
      <c r="AN458">
        <v>18.25</v>
      </c>
      <c r="AO458" t="s">
        <v>2950</v>
      </c>
      <c r="AP458">
        <v>1.6008777239186998E-2</v>
      </c>
      <c r="AQ458">
        <f>(Table2[[#This Row],[Sharpe Ratio]]-AVERAGE(Table2[Sharpe Ratio]))/_xlfn.STDEV.P(Table2[Sharpe Ratio])</f>
        <v>-0.47395761621495558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1.0479483944265104</v>
      </c>
    </row>
    <row r="459" spans="1:44" x14ac:dyDescent="0.3">
      <c r="A459" t="s">
        <v>578</v>
      </c>
      <c r="B459" t="s">
        <v>579</v>
      </c>
      <c r="C459" t="s">
        <v>2920</v>
      </c>
      <c r="D459" t="s">
        <v>101</v>
      </c>
      <c r="E459">
        <v>30833.509220295</v>
      </c>
      <c r="F459">
        <v>4333.8500000000004</v>
      </c>
      <c r="G459">
        <v>-0.58381086915532099</v>
      </c>
      <c r="H459">
        <f>(Table2[[#This Row],[1Y Return vs Nifty]]-AVERAGE(Table2[1Y Return vs Nifty]))/_xlfn.STDEV.P(Table2[1Y Return vs Nifty])</f>
        <v>-0.54443860083564199</v>
      </c>
      <c r="I459">
        <v>2.1744860666531598</v>
      </c>
      <c r="J459">
        <f>(Table2[[#This Row],[1M Return vs Nifty]]-AVERAGE(Table2[1M Return vs Nifty]))/_xlfn.STDEV.P(Table2[1M Return vs Nifty])</f>
        <v>-0.11934796239259442</v>
      </c>
      <c r="K459">
        <v>3.9867555805819102</v>
      </c>
      <c r="L459">
        <f>(Table2[[#This Row],[6M Return vs Nifty]]-AVERAGE(Table2[6M Return vs Nifty]))/_xlfn.STDEV.P(Table2[6M Return vs Nifty])</f>
        <v>-0.26089690437300367</v>
      </c>
      <c r="M459">
        <v>-3.5771974491484699</v>
      </c>
      <c r="N459">
        <f>(Table2[[#This Row],[1W Return vs Nifty]]-AVERAGE(Table2[1W Return vs Nifty]))/_xlfn.STDEV.P(Table2[1W Return vs Nifty])</f>
        <v>-0.69237152663665547</v>
      </c>
      <c r="O459">
        <v>4184.1000000000004</v>
      </c>
      <c r="P459">
        <v>4116.0526224628602</v>
      </c>
      <c r="Q459">
        <v>3876.0990993857999</v>
      </c>
      <c r="R459">
        <v>59.662739889272899</v>
      </c>
      <c r="S459" s="1">
        <f>(Table2[[#This Row],[Close Price]]-Table2[[#This Row],[20D EMA]])/Table2[[#This Row],[20D EMA]]</f>
        <v>3.5790253579025356E-2</v>
      </c>
      <c r="T459" s="1">
        <f>(Table2[[#This Row],[Close Price]]-Table2[[#This Row],[50D EMA]])/Table2[[#This Row],[50D EMA]]</f>
        <v>5.2914138256769917E-2</v>
      </c>
      <c r="U459" s="1">
        <f>(Table2[[#This Row],[Close Price]]-Table2[[#This Row],[200D EMA]])/Table2[[#This Row],[200D EMA]]</f>
        <v>0.11809576816205108</v>
      </c>
      <c r="V459">
        <v>1.0723359940460999</v>
      </c>
      <c r="W459">
        <v>4243.1499999999996</v>
      </c>
      <c r="X459">
        <v>4342</v>
      </c>
      <c r="Y459">
        <v>4152</v>
      </c>
      <c r="Z459">
        <v>4342</v>
      </c>
      <c r="AA459">
        <v>3642</v>
      </c>
      <c r="AB459">
        <v>4445.8999999999996</v>
      </c>
      <c r="AC459" s="1">
        <f>(Table2[[#This Row],[Close Price]]/Table2[[#This Row],[Day Low]])-1</f>
        <v>2.1375628954903858E-2</v>
      </c>
      <c r="AD459" s="1">
        <f>(Table2[[#This Row],[Day High]]/Table2[[#This Row],[Close Price]])-1</f>
        <v>1.8805450119407929E-3</v>
      </c>
      <c r="AE459" s="1">
        <f>(Table2[[#This Row],[Close Price]]/Table2[[#This Row],[Current Week Low]])-1</f>
        <v>4.3798169556840127E-2</v>
      </c>
      <c r="AF459" s="1">
        <f>(Table2[[#This Row],[Current Week High]]/Table2[[#This Row],[Close Price]])-1</f>
        <v>1.8805450119407929E-3</v>
      </c>
      <c r="AG459" s="1">
        <f>(Table2[[#This Row],[Close Price]]/Table2[[#This Row],[Current Month Low]])-1</f>
        <v>0.18996430532674369</v>
      </c>
      <c r="AH459" s="1">
        <f>(Table2[[#This Row],[Current Month High]]/Table2[[#This Row],[Close Price]])-1</f>
        <v>2.5854609642696369E-2</v>
      </c>
      <c r="AI459">
        <v>5.5643365598716903</v>
      </c>
      <c r="AJ459">
        <v>43.019552842174697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-0.05</v>
      </c>
      <c r="AM459" t="s">
        <v>2949</v>
      </c>
      <c r="AN459">
        <v>8</v>
      </c>
      <c r="AO459" t="s">
        <v>2950</v>
      </c>
      <c r="AP459">
        <v>1.5819133694906E-2</v>
      </c>
      <c r="AQ459">
        <f>(Table2[[#This Row],[Sharpe Ratio]]-AVERAGE(Table2[Sharpe Ratio]))/_xlfn.STDEV.P(Table2[Sharpe Ratio])</f>
        <v>-0.47605081664855653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-2.0931058108864518</v>
      </c>
    </row>
    <row r="460" spans="1:44" x14ac:dyDescent="0.3">
      <c r="A460" t="s">
        <v>941</v>
      </c>
      <c r="B460" t="s">
        <v>942</v>
      </c>
      <c r="C460" t="s">
        <v>2922</v>
      </c>
      <c r="D460" t="s">
        <v>523</v>
      </c>
      <c r="E460">
        <v>13494.988436400001</v>
      </c>
      <c r="F460">
        <v>4788.55</v>
      </c>
      <c r="G460">
        <v>-28.695179255598202</v>
      </c>
      <c r="H460">
        <f>(Table2[[#This Row],[1Y Return vs Nifty]]-AVERAGE(Table2[1Y Return vs Nifty]))/_xlfn.STDEV.P(Table2[1Y Return vs Nifty])</f>
        <v>-0.87930805765347131</v>
      </c>
      <c r="I460">
        <v>5.2793350245828403</v>
      </c>
      <c r="J460">
        <f>(Table2[[#This Row],[1M Return vs Nifty]]-AVERAGE(Table2[1M Return vs Nifty]))/_xlfn.STDEV.P(Table2[1M Return vs Nifty])</f>
        <v>0.18395219470433011</v>
      </c>
      <c r="K460">
        <v>-12.1299847877755</v>
      </c>
      <c r="L460">
        <f>(Table2[[#This Row],[6M Return vs Nifty]]-AVERAGE(Table2[6M Return vs Nifty]))/_xlfn.STDEV.P(Table2[6M Return vs Nifty])</f>
        <v>-0.75474546704332512</v>
      </c>
      <c r="M460">
        <v>0.92013707851470194</v>
      </c>
      <c r="N460">
        <f>(Table2[[#This Row],[1W Return vs Nifty]]-AVERAGE(Table2[1W Return vs Nifty]))/_xlfn.STDEV.P(Table2[1W Return vs Nifty])</f>
        <v>0.19875995137378491</v>
      </c>
      <c r="O460">
        <v>4623.6400000000003</v>
      </c>
      <c r="P460">
        <v>4497.7603040929298</v>
      </c>
      <c r="Q460">
        <v>4507.00712974419</v>
      </c>
      <c r="R460">
        <v>54.198054111199902</v>
      </c>
      <c r="S460" s="1">
        <f>(Table2[[#This Row],[Close Price]]-Table2[[#This Row],[20D EMA]])/Table2[[#This Row],[20D EMA]]</f>
        <v>3.5666704155167754E-2</v>
      </c>
      <c r="T460" s="1">
        <f>(Table2[[#This Row],[Close Price]]-Table2[[#This Row],[50D EMA]])/Table2[[#This Row],[50D EMA]]</f>
        <v>6.4652110438711871E-2</v>
      </c>
      <c r="U460" s="1">
        <f>(Table2[[#This Row],[Close Price]]-Table2[[#This Row],[200D EMA]])/Table2[[#This Row],[200D EMA]]</f>
        <v>6.2467811155157871E-2</v>
      </c>
      <c r="V460">
        <v>1.3472201935941699</v>
      </c>
      <c r="W460">
        <v>4770</v>
      </c>
      <c r="X460">
        <v>4865.3500000000004</v>
      </c>
      <c r="Y460">
        <v>4700</v>
      </c>
      <c r="Z460">
        <v>4865.3500000000004</v>
      </c>
      <c r="AA460">
        <v>4230</v>
      </c>
      <c r="AB460">
        <v>4873.8999999999996</v>
      </c>
      <c r="AC460" s="1">
        <f>(Table2[[#This Row],[Close Price]]/Table2[[#This Row],[Day Low]])-1</f>
        <v>3.8888888888888307E-3</v>
      </c>
      <c r="AD460" s="1">
        <f>(Table2[[#This Row],[Day High]]/Table2[[#This Row],[Close Price]])-1</f>
        <v>1.6038257927765143E-2</v>
      </c>
      <c r="AE460" s="1">
        <f>(Table2[[#This Row],[Close Price]]/Table2[[#This Row],[Current Week Low]])-1</f>
        <v>1.8840425531915006E-2</v>
      </c>
      <c r="AF460" s="1">
        <f>(Table2[[#This Row],[Current Week High]]/Table2[[#This Row],[Close Price]])-1</f>
        <v>1.6038257927765143E-2</v>
      </c>
      <c r="AG460" s="1">
        <f>(Table2[[#This Row],[Close Price]]/Table2[[#This Row],[Current Month Low]])-1</f>
        <v>0.13204491725768319</v>
      </c>
      <c r="AH460" s="1">
        <f>(Table2[[#This Row],[Current Month High]]/Table2[[#This Row],[Close Price]])-1</f>
        <v>1.7823767111129651E-2</v>
      </c>
      <c r="AI460">
        <v>7.8593728790552202</v>
      </c>
      <c r="AJ460">
        <v>19.0885351902511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7.0000000000000007E-2</v>
      </c>
      <c r="AM460" t="s">
        <v>2950</v>
      </c>
      <c r="AN460">
        <v>7.44</v>
      </c>
      <c r="AO460" t="s">
        <v>2950</v>
      </c>
      <c r="AP460">
        <v>1.5671303156516998E-2</v>
      </c>
      <c r="AQ460">
        <f>(Table2[[#This Row],[Sharpe Ratio]]-AVERAGE(Table2[Sharpe Ratio]))/_xlfn.STDEV.P(Table2[Sharpe Ratio])</f>
        <v>-0.47768250386590161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61" spans="1:44" x14ac:dyDescent="0.3">
      <c r="A461" t="s">
        <v>943</v>
      </c>
      <c r="B461" t="s">
        <v>944</v>
      </c>
      <c r="C461" t="s">
        <v>2917</v>
      </c>
      <c r="D461" t="s">
        <v>945</v>
      </c>
      <c r="E461">
        <v>13441.959207874999</v>
      </c>
      <c r="F461">
        <v>212.57</v>
      </c>
      <c r="G461">
        <v>38.402181179531198</v>
      </c>
      <c r="H461">
        <f>(Table2[[#This Row],[1Y Return vs Nifty]]-AVERAGE(Table2[1Y Return vs Nifty]))/_xlfn.STDEV.P(Table2[1Y Return vs Nifty])</f>
        <v>-8.0027982278064416E-2</v>
      </c>
      <c r="I461">
        <v>5.6953861574040303</v>
      </c>
      <c r="J461">
        <f>(Table2[[#This Row],[1M Return vs Nifty]]-AVERAGE(Table2[1M Return vs Nifty]))/_xlfn.STDEV.P(Table2[1M Return vs Nifty])</f>
        <v>0.22459454982525781</v>
      </c>
      <c r="K461">
        <v>3.0522770963199002</v>
      </c>
      <c r="L461">
        <f>(Table2[[#This Row],[6M Return vs Nifty]]-AVERAGE(Table2[6M Return vs Nifty]))/_xlfn.STDEV.P(Table2[6M Return vs Nifty])</f>
        <v>-0.2895311595481504</v>
      </c>
      <c r="M461">
        <v>4.70540456688863</v>
      </c>
      <c r="N461">
        <f>(Table2[[#This Row],[1W Return vs Nifty]]-AVERAGE(Table2[1W Return vs Nifty]))/_xlfn.STDEV.P(Table2[1W Return vs Nifty])</f>
        <v>0.9487977772973627</v>
      </c>
      <c r="O461">
        <v>200.54</v>
      </c>
      <c r="P461">
        <v>198.26644914824999</v>
      </c>
      <c r="Q461">
        <v>184.15812983997699</v>
      </c>
      <c r="R461">
        <v>46.1666269334265</v>
      </c>
      <c r="S461" s="1">
        <f>(Table2[[#This Row],[Close Price]]-Table2[[#This Row],[20D EMA]])/Table2[[#This Row],[20D EMA]]</f>
        <v>5.9988032312755568E-2</v>
      </c>
      <c r="T461" s="1">
        <f>(Table2[[#This Row],[Close Price]]-Table2[[#This Row],[50D EMA]])/Table2[[#This Row],[50D EMA]]</f>
        <v>7.214307268424823E-2</v>
      </c>
      <c r="U461" s="1">
        <f>(Table2[[#This Row],[Close Price]]-Table2[[#This Row],[200D EMA]])/Table2[[#This Row],[200D EMA]]</f>
        <v>0.15427974960818353</v>
      </c>
      <c r="V461">
        <v>1.4506016785836999</v>
      </c>
      <c r="W461">
        <v>211.07</v>
      </c>
      <c r="X461">
        <v>217.23</v>
      </c>
      <c r="Y461">
        <v>202.19</v>
      </c>
      <c r="Z461">
        <v>217.23</v>
      </c>
      <c r="AA461">
        <v>176.25</v>
      </c>
      <c r="AB461">
        <v>217.23</v>
      </c>
      <c r="AC461" s="1">
        <f>(Table2[[#This Row],[Close Price]]/Table2[[#This Row],[Day Low]])-1</f>
        <v>7.1066470839058482E-3</v>
      </c>
      <c r="AD461" s="1">
        <f>(Table2[[#This Row],[Day High]]/Table2[[#This Row],[Close Price]])-1</f>
        <v>2.1922190337300584E-2</v>
      </c>
      <c r="AE461" s="1">
        <f>(Table2[[#This Row],[Close Price]]/Table2[[#This Row],[Current Week Low]])-1</f>
        <v>5.1337850536623986E-2</v>
      </c>
      <c r="AF461" s="1">
        <f>(Table2[[#This Row],[Current Week High]]/Table2[[#This Row],[Close Price]])-1</f>
        <v>2.1922190337300584E-2</v>
      </c>
      <c r="AG461" s="1">
        <f>(Table2[[#This Row],[Close Price]]/Table2[[#This Row],[Current Month Low]])-1</f>
        <v>0.20607092198581567</v>
      </c>
      <c r="AH461" s="1">
        <f>(Table2[[#This Row],[Current Month High]]/Table2[[#This Row],[Close Price]])-1</f>
        <v>2.1922190337300584E-2</v>
      </c>
      <c r="AI461">
        <v>7.6821752834360399</v>
      </c>
      <c r="AJ461">
        <v>74.0237413016782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0.04</v>
      </c>
      <c r="AM461" t="s">
        <v>2950</v>
      </c>
      <c r="AN461">
        <v>12.2</v>
      </c>
      <c r="AO461" t="s">
        <v>2950</v>
      </c>
      <c r="AP461">
        <v>1.5260761047617999E-2</v>
      </c>
      <c r="AQ461">
        <f>(Table2[[#This Row],[Sharpe Ratio]]-AVERAGE(Table2[Sharpe Ratio]))/_xlfn.STDEV.P(Table2[Sharpe Ratio])</f>
        <v>-0.48221388363744572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0.32161930165896002</v>
      </c>
    </row>
    <row r="462" spans="1:44" x14ac:dyDescent="0.3">
      <c r="A462" t="s">
        <v>1117</v>
      </c>
      <c r="B462" t="s">
        <v>1118</v>
      </c>
      <c r="C462" t="s">
        <v>2908</v>
      </c>
      <c r="D462" t="s">
        <v>516</v>
      </c>
      <c r="E462">
        <v>9834.0979018750004</v>
      </c>
      <c r="F462">
        <v>899.6</v>
      </c>
      <c r="G462">
        <v>-5.9117667876101798</v>
      </c>
      <c r="H462">
        <f>(Table2[[#This Row],[1Y Return vs Nifty]]-AVERAGE(Table2[1Y Return vs Nifty]))/_xlfn.STDEV.P(Table2[1Y Return vs Nifty])</f>
        <v>-0.60790650747880492</v>
      </c>
      <c r="I462">
        <v>15.843530948452999</v>
      </c>
      <c r="J462">
        <f>(Table2[[#This Row],[1M Return vs Nifty]]-AVERAGE(Table2[1M Return vs Nifty]))/_xlfn.STDEV.P(Table2[1M Return vs Nifty])</f>
        <v>1.2159258355248563</v>
      </c>
      <c r="K462">
        <v>4.9675052588922304</v>
      </c>
      <c r="L462">
        <f>(Table2[[#This Row],[6M Return vs Nifty]]-AVERAGE(Table2[6M Return vs Nifty]))/_xlfn.STDEV.P(Table2[6M Return vs Nifty])</f>
        <v>-0.23084480898007559</v>
      </c>
      <c r="M462">
        <v>4.4213117845144296</v>
      </c>
      <c r="N462">
        <f>(Table2[[#This Row],[1W Return vs Nifty]]-AVERAGE(Table2[1W Return vs Nifty]))/_xlfn.STDEV.P(Table2[1W Return vs Nifty])</f>
        <v>0.89250576266247095</v>
      </c>
      <c r="O462">
        <v>818.38</v>
      </c>
      <c r="P462">
        <v>786.67146509141696</v>
      </c>
      <c r="Q462">
        <v>759.38260700830199</v>
      </c>
      <c r="R462">
        <v>40.091610910714799</v>
      </c>
      <c r="S462" s="1">
        <f>(Table2[[#This Row],[Close Price]]-Table2[[#This Row],[20D EMA]])/Table2[[#This Row],[20D EMA]]</f>
        <v>9.9244849580879327E-2</v>
      </c>
      <c r="T462" s="1">
        <f>(Table2[[#This Row],[Close Price]]-Table2[[#This Row],[50D EMA]])/Table2[[#This Row],[50D EMA]]</f>
        <v>0.1435523467162495</v>
      </c>
      <c r="U462" s="1">
        <f>(Table2[[#This Row],[Close Price]]-Table2[[#This Row],[200D EMA]])/Table2[[#This Row],[200D EMA]]</f>
        <v>0.18464656906497345</v>
      </c>
      <c r="V462">
        <v>1.90433026206057</v>
      </c>
      <c r="W462">
        <v>865.2</v>
      </c>
      <c r="X462">
        <v>909.9</v>
      </c>
      <c r="Y462">
        <v>854.95</v>
      </c>
      <c r="Z462">
        <v>909.9</v>
      </c>
      <c r="AA462">
        <v>680</v>
      </c>
      <c r="AB462">
        <v>909.9</v>
      </c>
      <c r="AC462" s="1">
        <f>(Table2[[#This Row],[Close Price]]/Table2[[#This Row],[Day Low]])-1</f>
        <v>3.9759593157651318E-2</v>
      </c>
      <c r="AD462" s="1">
        <f>(Table2[[#This Row],[Day High]]/Table2[[#This Row],[Close Price]])-1</f>
        <v>1.1449533125833744E-2</v>
      </c>
      <c r="AE462" s="1">
        <f>(Table2[[#This Row],[Close Price]]/Table2[[#This Row],[Current Week Low]])-1</f>
        <v>5.2225276331949289E-2</v>
      </c>
      <c r="AF462" s="1">
        <f>(Table2[[#This Row],[Current Week High]]/Table2[[#This Row],[Close Price]])-1</f>
        <v>1.1449533125833744E-2</v>
      </c>
      <c r="AG462" s="1">
        <f>(Table2[[#This Row],[Close Price]]/Table2[[#This Row],[Current Month Low]])-1</f>
        <v>0.32294117647058829</v>
      </c>
      <c r="AH462" s="1">
        <f>(Table2[[#This Row],[Current Month High]]/Table2[[#This Row],[Close Price]])-1</f>
        <v>1.1449533125833744E-2</v>
      </c>
      <c r="AI462">
        <v>1.14495331258337</v>
      </c>
      <c r="AJ462">
        <v>32.294117647058798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0.01</v>
      </c>
      <c r="AM462" t="s">
        <v>2950</v>
      </c>
      <c r="AN462">
        <v>17.760000000000002</v>
      </c>
      <c r="AO462" t="s">
        <v>2950</v>
      </c>
      <c r="AP462">
        <v>1.4377278908965001E-2</v>
      </c>
      <c r="AQ462">
        <f>(Table2[[#This Row],[Sharpe Ratio]]-AVERAGE(Table2[Sharpe Ratio]))/_xlfn.STDEV.P(Table2[Sharpe Ratio])</f>
        <v>-0.49196536346091385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0.77771491826753292</v>
      </c>
    </row>
    <row r="463" spans="1:44" x14ac:dyDescent="0.3">
      <c r="A463" t="s">
        <v>783</v>
      </c>
      <c r="B463" t="s">
        <v>784</v>
      </c>
      <c r="C463" t="s">
        <v>2918</v>
      </c>
      <c r="D463" t="s">
        <v>582</v>
      </c>
      <c r="E463">
        <v>18308.54301804</v>
      </c>
      <c r="F463">
        <v>167.43</v>
      </c>
      <c r="G463">
        <v>-40.915465964141298</v>
      </c>
      <c r="H463">
        <f>(Table2[[#This Row],[1Y Return vs Nifty]]-AVERAGE(Table2[1Y Return vs Nifty]))/_xlfn.STDEV.P(Table2[1Y Return vs Nifty])</f>
        <v>-1.0248790848618619</v>
      </c>
      <c r="I463">
        <v>8.4857779964974807</v>
      </c>
      <c r="J463">
        <f>(Table2[[#This Row],[1M Return vs Nifty]]-AVERAGE(Table2[1M Return vs Nifty]))/_xlfn.STDEV.P(Table2[1M Return vs Nifty])</f>
        <v>0.4971766607835158</v>
      </c>
      <c r="K463">
        <v>-22.802952070629999</v>
      </c>
      <c r="L463">
        <f>(Table2[[#This Row],[6M Return vs Nifty]]-AVERAGE(Table2[6M Return vs Nifty]))/_xlfn.STDEV.P(Table2[6M Return vs Nifty])</f>
        <v>-1.0817861360370054</v>
      </c>
      <c r="M463">
        <v>-5.1486663912117701</v>
      </c>
      <c r="N463">
        <f>(Table2[[#This Row],[1W Return vs Nifty]]-AVERAGE(Table2[1W Return vs Nifty]))/_xlfn.STDEV.P(Table2[1W Return vs Nifty])</f>
        <v>-1.0037527308531931</v>
      </c>
      <c r="O463">
        <v>167.95</v>
      </c>
      <c r="P463">
        <v>164.025986030973</v>
      </c>
      <c r="Q463">
        <v>170.34019987482199</v>
      </c>
      <c r="R463">
        <v>27.867989145268801</v>
      </c>
      <c r="S463" s="1">
        <f>(Table2[[#This Row],[Close Price]]-Table2[[#This Row],[20D EMA]])/Table2[[#This Row],[20D EMA]]</f>
        <v>-3.0961595713008745E-3</v>
      </c>
      <c r="T463" s="1">
        <f>(Table2[[#This Row],[Close Price]]-Table2[[#This Row],[50D EMA]])/Table2[[#This Row],[50D EMA]]</f>
        <v>2.0752894412622069E-2</v>
      </c>
      <c r="U463" s="1">
        <f>(Table2[[#This Row],[Close Price]]-Table2[[#This Row],[200D EMA]])/Table2[[#This Row],[200D EMA]]</f>
        <v>-1.7084633439203457E-2</v>
      </c>
      <c r="V463">
        <v>0.89680097133329595</v>
      </c>
      <c r="W463">
        <v>167</v>
      </c>
      <c r="X463">
        <v>172.1</v>
      </c>
      <c r="Y463">
        <v>167</v>
      </c>
      <c r="Z463">
        <v>172.1</v>
      </c>
      <c r="AA463">
        <v>142.44999999999999</v>
      </c>
      <c r="AB463">
        <v>180.95</v>
      </c>
      <c r="AC463" s="1">
        <f>(Table2[[#This Row],[Close Price]]/Table2[[#This Row],[Day Low]])-1</f>
        <v>2.5748502994011879E-3</v>
      </c>
      <c r="AD463" s="1">
        <f>(Table2[[#This Row],[Day High]]/Table2[[#This Row],[Close Price]])-1</f>
        <v>2.7892253479065765E-2</v>
      </c>
      <c r="AE463" s="1">
        <f>(Table2[[#This Row],[Close Price]]/Table2[[#This Row],[Current Week Low]])-1</f>
        <v>2.5748502994011879E-3</v>
      </c>
      <c r="AF463" s="1">
        <f>(Table2[[#This Row],[Current Week High]]/Table2[[#This Row],[Close Price]])-1</f>
        <v>2.7892253479065765E-2</v>
      </c>
      <c r="AG463" s="1">
        <f>(Table2[[#This Row],[Close Price]]/Table2[[#This Row],[Current Month Low]])-1</f>
        <v>0.17535977535977554</v>
      </c>
      <c r="AH463" s="1">
        <f>(Table2[[#This Row],[Current Month High]]/Table2[[#This Row],[Close Price]])-1</f>
        <v>8.0750164247745282E-2</v>
      </c>
      <c r="AI463">
        <v>35.877680224571399</v>
      </c>
      <c r="AJ463">
        <v>17.701230228471001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0.04</v>
      </c>
      <c r="AM463" t="s">
        <v>2950</v>
      </c>
      <c r="AN463">
        <v>-2</v>
      </c>
      <c r="AO463" t="s">
        <v>2949</v>
      </c>
      <c r="AP463">
        <v>1.4267571077258999E-2</v>
      </c>
      <c r="AQ463">
        <f>(Table2[[#This Row],[Sharpe Ratio]]-AVERAGE(Table2[Sharpe Ratio]))/_xlfn.STDEV.P(Table2[Sharpe Ratio])</f>
        <v>-0.49317626933048653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64" spans="1:44" x14ac:dyDescent="0.3">
      <c r="A464" t="s">
        <v>426</v>
      </c>
      <c r="B464" t="s">
        <v>427</v>
      </c>
      <c r="C464" t="s">
        <v>2910</v>
      </c>
      <c r="D464" t="s">
        <v>280</v>
      </c>
      <c r="E464">
        <v>49565.389231540001</v>
      </c>
      <c r="F464">
        <v>1996</v>
      </c>
      <c r="G464">
        <v>12.081584046371299</v>
      </c>
      <c r="H464">
        <f>(Table2[[#This Row],[1Y Return vs Nifty]]-AVERAGE(Table2[1Y Return vs Nifty]))/_xlfn.STDEV.P(Table2[1Y Return vs Nifty])</f>
        <v>-0.39356533641671371</v>
      </c>
      <c r="I464">
        <v>7.4170937836937396</v>
      </c>
      <c r="J464">
        <f>(Table2[[#This Row],[1M Return vs Nifty]]-AVERAGE(Table2[1M Return vs Nifty]))/_xlfn.STDEV.P(Table2[1M Return vs Nifty])</f>
        <v>0.39278121545837186</v>
      </c>
      <c r="K464">
        <v>5.6869494752521996</v>
      </c>
      <c r="L464">
        <f>(Table2[[#This Row],[6M Return vs Nifty]]-AVERAGE(Table2[6M Return vs Nifty]))/_xlfn.STDEV.P(Table2[6M Return vs Nifty])</f>
        <v>-0.20879962589402098</v>
      </c>
      <c r="M464">
        <v>-2.13719218796053</v>
      </c>
      <c r="N464">
        <f>(Table2[[#This Row],[1W Return vs Nifty]]-AVERAGE(Table2[1W Return vs Nifty]))/_xlfn.STDEV.P(Table2[1W Return vs Nifty])</f>
        <v>-0.40703940182983323</v>
      </c>
      <c r="O464">
        <v>2034.95</v>
      </c>
      <c r="P464">
        <v>1954.6661504188501</v>
      </c>
      <c r="Q464">
        <v>1786.3680828133099</v>
      </c>
      <c r="R464">
        <v>34.8098938071128</v>
      </c>
      <c r="S464" s="1">
        <f>(Table2[[#This Row],[Close Price]]-Table2[[#This Row],[20D EMA]])/Table2[[#This Row],[20D EMA]]</f>
        <v>-1.9140519423081669E-2</v>
      </c>
      <c r="T464" s="1">
        <f>(Table2[[#This Row],[Close Price]]-Table2[[#This Row],[50D EMA]])/Table2[[#This Row],[50D EMA]]</f>
        <v>2.1146245138737797E-2</v>
      </c>
      <c r="U464" s="1">
        <f>(Table2[[#This Row],[Close Price]]-Table2[[#This Row],[200D EMA]])/Table2[[#This Row],[200D EMA]]</f>
        <v>0.11735090836181175</v>
      </c>
      <c r="V464">
        <v>0.63813159394602004</v>
      </c>
      <c r="W464">
        <v>1991</v>
      </c>
      <c r="X464">
        <v>2086.6</v>
      </c>
      <c r="Y464">
        <v>1991</v>
      </c>
      <c r="Z464">
        <v>2092.25</v>
      </c>
      <c r="AA464">
        <v>1830.6</v>
      </c>
      <c r="AB464">
        <v>2182.4499999999998</v>
      </c>
      <c r="AC464" s="1">
        <f>(Table2[[#This Row],[Close Price]]/Table2[[#This Row],[Day Low]])-1</f>
        <v>2.5113008538422132E-3</v>
      </c>
      <c r="AD464" s="1">
        <f>(Table2[[#This Row],[Day High]]/Table2[[#This Row],[Close Price]])-1</f>
        <v>4.5390781563126259E-2</v>
      </c>
      <c r="AE464" s="1">
        <f>(Table2[[#This Row],[Close Price]]/Table2[[#This Row],[Current Week Low]])-1</f>
        <v>2.5113008538422132E-3</v>
      </c>
      <c r="AF464" s="1">
        <f>(Table2[[#This Row],[Current Week High]]/Table2[[#This Row],[Close Price]])-1</f>
        <v>4.8221442885771459E-2</v>
      </c>
      <c r="AG464" s="1">
        <f>(Table2[[#This Row],[Close Price]]/Table2[[#This Row],[Current Month Low]])-1</f>
        <v>9.0352889762919331E-2</v>
      </c>
      <c r="AH464" s="1">
        <f>(Table2[[#This Row],[Current Month High]]/Table2[[#This Row],[Close Price]])-1</f>
        <v>9.3411823647294501E-2</v>
      </c>
      <c r="AI464">
        <v>9.3411823647294501</v>
      </c>
      <c r="AJ464">
        <v>35.777694636236802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0.01</v>
      </c>
      <c r="AM464" t="s">
        <v>2950</v>
      </c>
      <c r="AN464">
        <v>-1.95</v>
      </c>
      <c r="AO464" t="s">
        <v>2949</v>
      </c>
      <c r="AP464">
        <v>1.3963204276593E-2</v>
      </c>
      <c r="AQ464">
        <f>(Table2[[#This Row],[Sharpe Ratio]]-AVERAGE(Table2[Sharpe Ratio]))/_xlfn.STDEV.P(Table2[Sharpe Ratio])</f>
        <v>-0.49653573364309084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-1.1131588823252869</v>
      </c>
    </row>
    <row r="465" spans="1:44" x14ac:dyDescent="0.3">
      <c r="A465" t="s">
        <v>212</v>
      </c>
      <c r="B465" t="s">
        <v>213</v>
      </c>
      <c r="C465" t="s">
        <v>2908</v>
      </c>
      <c r="D465" t="s">
        <v>24</v>
      </c>
      <c r="E465">
        <v>112235.29695648</v>
      </c>
      <c r="F465">
        <v>1495.55</v>
      </c>
      <c r="G465">
        <v>-13.360621901943</v>
      </c>
      <c r="H465">
        <f>(Table2[[#This Row],[1Y Return vs Nifty]]-AVERAGE(Table2[1Y Return vs Nifty]))/_xlfn.STDEV.P(Table2[1Y Return vs Nifty])</f>
        <v>-0.69663908113944173</v>
      </c>
      <c r="I465">
        <v>-0.204790679301314</v>
      </c>
      <c r="J465">
        <f>(Table2[[#This Row],[1M Return vs Nifty]]-AVERAGE(Table2[1M Return vs Nifty]))/_xlfn.STDEV.P(Table2[1M Return vs Nifty])</f>
        <v>-0.35176990001439712</v>
      </c>
      <c r="K465">
        <v>-15.900466680616701</v>
      </c>
      <c r="L465">
        <f>(Table2[[#This Row],[6M Return vs Nifty]]-AVERAGE(Table2[6M Return vs Nifty]))/_xlfn.STDEV.P(Table2[6M Return vs Nifty])</f>
        <v>-0.8702804338415695</v>
      </c>
      <c r="M465">
        <v>-2.1319595815386601</v>
      </c>
      <c r="N465">
        <f>(Table2[[#This Row],[1W Return vs Nifty]]-AVERAGE(Table2[1W Return vs Nifty]))/_xlfn.STDEV.P(Table2[1W Return vs Nifty])</f>
        <v>-0.40600257873697987</v>
      </c>
      <c r="O465">
        <v>1490.35</v>
      </c>
      <c r="P465">
        <v>1482.71230481168</v>
      </c>
      <c r="Q465">
        <v>1461.0745609590099</v>
      </c>
      <c r="R465">
        <v>56.295926507809</v>
      </c>
      <c r="S465" s="1">
        <f>(Table2[[#This Row],[Close Price]]-Table2[[#This Row],[20D EMA]])/Table2[[#This Row],[20D EMA]]</f>
        <v>3.4891132955346365E-3</v>
      </c>
      <c r="T465" s="1">
        <f>(Table2[[#This Row],[Close Price]]-Table2[[#This Row],[50D EMA]])/Table2[[#This Row],[50D EMA]]</f>
        <v>8.6582509274787701E-3</v>
      </c>
      <c r="U465" s="1">
        <f>(Table2[[#This Row],[Close Price]]-Table2[[#This Row],[200D EMA]])/Table2[[#This Row],[200D EMA]]</f>
        <v>2.3595947778572861E-2</v>
      </c>
      <c r="V465">
        <v>1.0821797220364799</v>
      </c>
      <c r="W465">
        <v>1482.2</v>
      </c>
      <c r="X465">
        <v>1502.15</v>
      </c>
      <c r="Y465">
        <v>1478.2</v>
      </c>
      <c r="Z465">
        <v>1508.9</v>
      </c>
      <c r="AA465">
        <v>1363.55</v>
      </c>
      <c r="AB465">
        <v>1550</v>
      </c>
      <c r="AC465" s="1">
        <f>(Table2[[#This Row],[Close Price]]/Table2[[#This Row],[Day Low]])-1</f>
        <v>9.0068816623936065E-3</v>
      </c>
      <c r="AD465" s="1">
        <f>(Table2[[#This Row],[Day High]]/Table2[[#This Row],[Close Price]])-1</f>
        <v>4.4130921734479855E-3</v>
      </c>
      <c r="AE465" s="1">
        <f>(Table2[[#This Row],[Close Price]]/Table2[[#This Row],[Current Week Low]])-1</f>
        <v>1.1737248004329626E-2</v>
      </c>
      <c r="AF465" s="1">
        <f>(Table2[[#This Row],[Current Week High]]/Table2[[#This Row],[Close Price]])-1</f>
        <v>8.9264818962924153E-3</v>
      </c>
      <c r="AG465" s="1">
        <f>(Table2[[#This Row],[Close Price]]/Table2[[#This Row],[Current Month Low]])-1</f>
        <v>9.6806131054966826E-2</v>
      </c>
      <c r="AH465" s="1">
        <f>(Table2[[#This Row],[Current Month High]]/Table2[[#This Row],[Close Price]])-1</f>
        <v>3.6408010430945215E-2</v>
      </c>
      <c r="AI465">
        <v>13.3027983016281</v>
      </c>
      <c r="AJ465">
        <v>15.277296026515501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-0.12</v>
      </c>
      <c r="AM465" t="s">
        <v>2949</v>
      </c>
      <c r="AN465">
        <v>0.98</v>
      </c>
      <c r="AO465" t="s">
        <v>2950</v>
      </c>
      <c r="AP465">
        <v>1.3948881339929E-2</v>
      </c>
      <c r="AQ465">
        <f>(Table2[[#This Row],[Sharpe Ratio]]-AVERAGE(Table2[Sharpe Ratio]))/_xlfn.STDEV.P(Table2[Sharpe Ratio])</f>
        <v>-0.49669382379769739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-2.8213858175300857</v>
      </c>
    </row>
    <row r="466" spans="1:44" x14ac:dyDescent="0.3">
      <c r="A466" t="s">
        <v>1584</v>
      </c>
      <c r="B466" t="s">
        <v>1585</v>
      </c>
      <c r="C466" t="s">
        <v>2906</v>
      </c>
      <c r="D466" t="s">
        <v>268</v>
      </c>
      <c r="E466">
        <v>4977.0746304249997</v>
      </c>
      <c r="F466">
        <v>1150.45</v>
      </c>
      <c r="G466">
        <v>124.37814512118899</v>
      </c>
      <c r="H466">
        <f>(Table2[[#This Row],[1Y Return vs Nifty]]-AVERAGE(Table2[1Y Return vs Nifty]))/_xlfn.STDEV.P(Table2[1Y Return vs Nifty])</f>
        <v>0.94413860928554572</v>
      </c>
      <c r="I466">
        <v>-0.16139684977236901</v>
      </c>
      <c r="J466">
        <f>(Table2[[#This Row],[1M Return vs Nifty]]-AVERAGE(Table2[1M Return vs Nifty]))/_xlfn.STDEV.P(Table2[1M Return vs Nifty])</f>
        <v>-0.3475309320351167</v>
      </c>
      <c r="K466">
        <v>46.399669693757801</v>
      </c>
      <c r="L466">
        <f>(Table2[[#This Row],[6M Return vs Nifty]]-AVERAGE(Table2[6M Return vs Nifty]))/_xlfn.STDEV.P(Table2[6M Return vs Nifty])</f>
        <v>1.0387180422433038</v>
      </c>
      <c r="M466">
        <v>5.1635326457063702</v>
      </c>
      <c r="N466">
        <f>(Table2[[#This Row],[1W Return vs Nifty]]-AVERAGE(Table2[1W Return vs Nifty]))/_xlfn.STDEV.P(Table2[1W Return vs Nifty])</f>
        <v>1.0395742915823842</v>
      </c>
      <c r="O466">
        <v>995.17</v>
      </c>
      <c r="P466">
        <v>976.17323201748104</v>
      </c>
      <c r="Q466">
        <v>831.86603265665997</v>
      </c>
      <c r="R466">
        <v>59.608573914477901</v>
      </c>
      <c r="S466" s="1">
        <f>(Table2[[#This Row],[Close Price]]-Table2[[#This Row],[20D EMA]])/Table2[[#This Row],[20D EMA]]</f>
        <v>0.15603364249324245</v>
      </c>
      <c r="T466" s="1">
        <f>(Table2[[#This Row],[Close Price]]-Table2[[#This Row],[50D EMA]])/Table2[[#This Row],[50D EMA]]</f>
        <v>0.17853057456035437</v>
      </c>
      <c r="U466" s="1">
        <f>(Table2[[#This Row],[Close Price]]-Table2[[#This Row],[200D EMA]])/Table2[[#This Row],[200D EMA]]</f>
        <v>0.38297508833953164</v>
      </c>
      <c r="V466">
        <v>1.4693932124807001</v>
      </c>
      <c r="W466">
        <v>1044</v>
      </c>
      <c r="X466">
        <v>1166</v>
      </c>
      <c r="Y466">
        <v>998</v>
      </c>
      <c r="Z466">
        <v>1166</v>
      </c>
      <c r="AA466">
        <v>849.15</v>
      </c>
      <c r="AB466">
        <v>1166</v>
      </c>
      <c r="AC466" s="1">
        <f>(Table2[[#This Row],[Close Price]]/Table2[[#This Row],[Day Low]])-1</f>
        <v>0.10196360153256712</v>
      </c>
      <c r="AD466" s="1">
        <f>(Table2[[#This Row],[Day High]]/Table2[[#This Row],[Close Price]])-1</f>
        <v>1.3516450084749332E-2</v>
      </c>
      <c r="AE466" s="1">
        <f>(Table2[[#This Row],[Close Price]]/Table2[[#This Row],[Current Week Low]])-1</f>
        <v>0.15275551102204421</v>
      </c>
      <c r="AF466" s="1">
        <f>(Table2[[#This Row],[Current Week High]]/Table2[[#This Row],[Close Price]])-1</f>
        <v>1.3516450084749332E-2</v>
      </c>
      <c r="AG466" s="1">
        <f>(Table2[[#This Row],[Close Price]]/Table2[[#This Row],[Current Month Low]])-1</f>
        <v>0.35482541364894304</v>
      </c>
      <c r="AH466" s="1">
        <f>(Table2[[#This Row],[Current Month High]]/Table2[[#This Row],[Close Price]])-1</f>
        <v>1.3516450084749332E-2</v>
      </c>
      <c r="AI466">
        <v>1.3516450084749301</v>
      </c>
      <c r="AJ466">
        <v>152.79059547352199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-0.1</v>
      </c>
      <c r="AM466" t="s">
        <v>2949</v>
      </c>
      <c r="AN466">
        <v>16.66</v>
      </c>
      <c r="AO466" t="s">
        <v>2950</v>
      </c>
      <c r="AP466">
        <v>1.3927243890672E-2</v>
      </c>
      <c r="AQ466">
        <f>(Table2[[#This Row],[Sharpe Ratio]]-AVERAGE(Table2[Sharpe Ratio]))/_xlfn.STDEV.P(Table2[Sharpe Ratio])</f>
        <v>-0.49693264826355771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2.1779673628125593</v>
      </c>
    </row>
    <row r="467" spans="1:44" x14ac:dyDescent="0.3">
      <c r="A467" t="s">
        <v>1319</v>
      </c>
      <c r="B467" t="s">
        <v>1320</v>
      </c>
      <c r="C467" t="s">
        <v>2919</v>
      </c>
      <c r="D467" t="s">
        <v>485</v>
      </c>
      <c r="E467">
        <v>7295.9719653899901</v>
      </c>
      <c r="F467">
        <v>476.25</v>
      </c>
      <c r="G467">
        <v>-49.643960230200598</v>
      </c>
      <c r="H467">
        <f>(Table2[[#This Row],[1Y Return vs Nifty]]-AVERAGE(Table2[1Y Return vs Nifty]))/_xlfn.STDEV.P(Table2[1Y Return vs Nifty])</f>
        <v>-1.1288550313021792</v>
      </c>
      <c r="I467">
        <v>-9.4822179733710303</v>
      </c>
      <c r="J467">
        <f>(Table2[[#This Row],[1M Return vs Nifty]]-AVERAGE(Table2[1M Return vs Nifty]))/_xlfn.STDEV.P(Table2[1M Return vs Nifty])</f>
        <v>-1.2580443094539204</v>
      </c>
      <c r="K467">
        <v>-32.843685665379503</v>
      </c>
      <c r="L467">
        <f>(Table2[[#This Row],[6M Return vs Nifty]]-AVERAGE(Table2[6M Return vs Nifty]))/_xlfn.STDEV.P(Table2[6M Return vs Nifty])</f>
        <v>-1.3894539237279988</v>
      </c>
      <c r="M467">
        <v>1.22623871848376</v>
      </c>
      <c r="N467">
        <f>(Table2[[#This Row],[1W Return vs Nifty]]-AVERAGE(Table2[1W Return vs Nifty]))/_xlfn.STDEV.P(Table2[1W Return vs Nifty])</f>
        <v>0.25941294597963244</v>
      </c>
      <c r="O467">
        <v>486.6</v>
      </c>
      <c r="P467">
        <v>504.72677755498898</v>
      </c>
      <c r="Q467">
        <v>554.68494586592101</v>
      </c>
      <c r="R467">
        <v>40.166518259689703</v>
      </c>
      <c r="S467" s="1">
        <f>(Table2[[#This Row],[Close Price]]-Table2[[#This Row],[20D EMA]])/Table2[[#This Row],[20D EMA]]</f>
        <v>-2.1270036991368726E-2</v>
      </c>
      <c r="T467" s="1">
        <f>(Table2[[#This Row],[Close Price]]-Table2[[#This Row],[50D EMA]])/Table2[[#This Row],[50D EMA]]</f>
        <v>-5.6420183793174115E-2</v>
      </c>
      <c r="U467" s="1">
        <f>(Table2[[#This Row],[Close Price]]-Table2[[#This Row],[200D EMA]])/Table2[[#This Row],[200D EMA]]</f>
        <v>-0.14140449718438974</v>
      </c>
      <c r="V467">
        <v>0.73631046117328303</v>
      </c>
      <c r="W467">
        <v>474.3</v>
      </c>
      <c r="X467">
        <v>489.95</v>
      </c>
      <c r="Y467">
        <v>474.3</v>
      </c>
      <c r="Z467">
        <v>500.5</v>
      </c>
      <c r="AA467">
        <v>428.5</v>
      </c>
      <c r="AB467">
        <v>504.45</v>
      </c>
      <c r="AC467" s="1">
        <f>(Table2[[#This Row],[Close Price]]/Table2[[#This Row],[Day Low]])-1</f>
        <v>4.1113219481341279E-3</v>
      </c>
      <c r="AD467" s="1">
        <f>(Table2[[#This Row],[Day High]]/Table2[[#This Row],[Close Price]])-1</f>
        <v>2.8766404199475071E-2</v>
      </c>
      <c r="AE467" s="1">
        <f>(Table2[[#This Row],[Close Price]]/Table2[[#This Row],[Current Week Low]])-1</f>
        <v>4.1113219481341279E-3</v>
      </c>
      <c r="AF467" s="1">
        <f>(Table2[[#This Row],[Current Week High]]/Table2[[#This Row],[Close Price]])-1</f>
        <v>5.0918635170603688E-2</v>
      </c>
      <c r="AG467" s="1">
        <f>(Table2[[#This Row],[Close Price]]/Table2[[#This Row],[Current Month Low]])-1</f>
        <v>0.11143523920653453</v>
      </c>
      <c r="AH467" s="1">
        <f>(Table2[[#This Row],[Current Month High]]/Table2[[#This Row],[Close Price]])-1</f>
        <v>5.9212598425196772E-2</v>
      </c>
      <c r="AI467">
        <v>51.779527559055097</v>
      </c>
      <c r="AJ467">
        <v>11.143523920653401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-0.15</v>
      </c>
      <c r="AM467" t="s">
        <v>2949</v>
      </c>
      <c r="AN467">
        <v>-1.78</v>
      </c>
      <c r="AO467" t="s">
        <v>2949</v>
      </c>
      <c r="AP467">
        <v>1.3830164884810999E-2</v>
      </c>
      <c r="AQ467">
        <f>(Table2[[#This Row],[Sharpe Ratio]]-AVERAGE(Table2[Sharpe Ratio]))/_xlfn.STDEV.P(Table2[Sharpe Ratio])</f>
        <v>-0.49800416281435467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68" spans="1:44" x14ac:dyDescent="0.3">
      <c r="A468" t="s">
        <v>1463</v>
      </c>
      <c r="B468" t="s">
        <v>1464</v>
      </c>
      <c r="C468" t="s">
        <v>2919</v>
      </c>
      <c r="D468" t="s">
        <v>255</v>
      </c>
      <c r="E468">
        <v>5999.2129357599997</v>
      </c>
      <c r="F468">
        <v>1677.65</v>
      </c>
      <c r="G468">
        <v>83.013852099095502</v>
      </c>
      <c r="H468">
        <f>(Table2[[#This Row],[1Y Return vs Nifty]]-AVERAGE(Table2[1Y Return vs Nifty]))/_xlfn.STDEV.P(Table2[1Y Return vs Nifty])</f>
        <v>0.4513970911372463</v>
      </c>
      <c r="I468">
        <v>7.4485138239175601</v>
      </c>
      <c r="J468">
        <f>(Table2[[#This Row],[1M Return vs Nifty]]-AVERAGE(Table2[1M Return vs Nifty]))/_xlfn.STDEV.P(Table2[1M Return vs Nifty])</f>
        <v>0.39585051231145651</v>
      </c>
      <c r="K468">
        <v>68.6062080251033</v>
      </c>
      <c r="L468">
        <f>(Table2[[#This Row],[6M Return vs Nifty]]-AVERAGE(Table2[6M Return vs Nifty]))/_xlfn.STDEV.P(Table2[6M Return vs Nifty])</f>
        <v>1.7191699690081994</v>
      </c>
      <c r="M468">
        <v>-0.63263460168039598</v>
      </c>
      <c r="N468">
        <f>(Table2[[#This Row],[1W Return vs Nifty]]-AVERAGE(Table2[1W Return vs Nifty]))/_xlfn.STDEV.P(Table2[1W Return vs Nifty])</f>
        <v>-0.10891645425575128</v>
      </c>
      <c r="O468">
        <v>1507.88</v>
      </c>
      <c r="P468">
        <v>1450.3097450927501</v>
      </c>
      <c r="Q468">
        <v>1246.92271861169</v>
      </c>
      <c r="R468">
        <v>59.174954594495503</v>
      </c>
      <c r="S468" s="1">
        <f>(Table2[[#This Row],[Close Price]]-Table2[[#This Row],[20D EMA]])/Table2[[#This Row],[20D EMA]]</f>
        <v>0.11258853489667611</v>
      </c>
      <c r="T468" s="1">
        <f>(Table2[[#This Row],[Close Price]]-Table2[[#This Row],[50D EMA]])/Table2[[#This Row],[50D EMA]]</f>
        <v>0.15675289756307276</v>
      </c>
      <c r="U468" s="1">
        <f>(Table2[[#This Row],[Close Price]]-Table2[[#This Row],[200D EMA]])/Table2[[#This Row],[200D EMA]]</f>
        <v>0.34543221882096836</v>
      </c>
      <c r="V468">
        <v>0.88323035354798496</v>
      </c>
      <c r="W468">
        <v>1641.2</v>
      </c>
      <c r="X468">
        <v>1725.5</v>
      </c>
      <c r="Y468">
        <v>1565.5</v>
      </c>
      <c r="Z468">
        <v>1725.5</v>
      </c>
      <c r="AA468">
        <v>1014</v>
      </c>
      <c r="AB468">
        <v>1725.5</v>
      </c>
      <c r="AC468" s="1">
        <f>(Table2[[#This Row],[Close Price]]/Table2[[#This Row],[Day Low]])-1</f>
        <v>2.2209359005605611E-2</v>
      </c>
      <c r="AD468" s="1">
        <f>(Table2[[#This Row],[Day High]]/Table2[[#This Row],[Close Price]])-1</f>
        <v>2.8522039757994833E-2</v>
      </c>
      <c r="AE468" s="1">
        <f>(Table2[[#This Row],[Close Price]]/Table2[[#This Row],[Current Week Low]])-1</f>
        <v>7.1638454167997523E-2</v>
      </c>
      <c r="AF468" s="1">
        <f>(Table2[[#This Row],[Current Week High]]/Table2[[#This Row],[Close Price]])-1</f>
        <v>2.8522039757994833E-2</v>
      </c>
      <c r="AG468" s="1">
        <f>(Table2[[#This Row],[Close Price]]/Table2[[#This Row],[Current Month Low]])-1</f>
        <v>0.6544871794871796</v>
      </c>
      <c r="AH468" s="1">
        <f>(Table2[[#This Row],[Current Month High]]/Table2[[#This Row],[Close Price]])-1</f>
        <v>2.8522039757994833E-2</v>
      </c>
      <c r="AI468">
        <v>2.8522039757994802</v>
      </c>
      <c r="AJ468">
        <v>110.73357618389601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-0.01</v>
      </c>
      <c r="AM468" t="s">
        <v>2949</v>
      </c>
      <c r="AN468">
        <v>25.52</v>
      </c>
      <c r="AO468" t="s">
        <v>2950</v>
      </c>
      <c r="AP468">
        <v>1.3014962190896E-2</v>
      </c>
      <c r="AQ468">
        <f>(Table2[[#This Row],[Sharpe Ratio]]-AVERAGE(Table2[Sharpe Ratio]))/_xlfn.STDEV.P(Table2[Sharpe Ratio])</f>
        <v>-0.50700200473322943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1.9504991134679217</v>
      </c>
    </row>
    <row r="469" spans="1:44" x14ac:dyDescent="0.3">
      <c r="A469" t="s">
        <v>925</v>
      </c>
      <c r="B469" t="s">
        <v>926</v>
      </c>
      <c r="C469" t="s">
        <v>2908</v>
      </c>
      <c r="D469" t="s">
        <v>927</v>
      </c>
      <c r="E469">
        <v>14027.562629374999</v>
      </c>
      <c r="F469">
        <v>179.47</v>
      </c>
      <c r="G469">
        <v>11.5540659463704</v>
      </c>
      <c r="H469">
        <f>(Table2[[#This Row],[1Y Return vs Nifty]]-AVERAGE(Table2[1Y Return vs Nifty]))/_xlfn.STDEV.P(Table2[1Y Return vs Nifty])</f>
        <v>-0.39984926031470747</v>
      </c>
      <c r="I469">
        <v>11.642862637824701</v>
      </c>
      <c r="J469">
        <f>(Table2[[#This Row],[1M Return vs Nifty]]-AVERAGE(Table2[1M Return vs Nifty]))/_xlfn.STDEV.P(Table2[1M Return vs Nifty])</f>
        <v>0.80557951086010238</v>
      </c>
      <c r="K469">
        <v>3.64072529024277</v>
      </c>
      <c r="L469">
        <f>(Table2[[#This Row],[6M Return vs Nifty]]-AVERAGE(Table2[6M Return vs Nifty]))/_xlfn.STDEV.P(Table2[6M Return vs Nifty])</f>
        <v>-0.27149995173982022</v>
      </c>
      <c r="M469">
        <v>-0.419171438726685</v>
      </c>
      <c r="N469">
        <f>(Table2[[#This Row],[1W Return vs Nifty]]-AVERAGE(Table2[1W Return vs Nifty]))/_xlfn.STDEV.P(Table2[1W Return vs Nifty])</f>
        <v>-6.6619457504974819E-2</v>
      </c>
      <c r="O469">
        <v>171.26</v>
      </c>
      <c r="P469">
        <v>161.29700667333699</v>
      </c>
      <c r="Q469">
        <v>149.63274833717</v>
      </c>
      <c r="R469">
        <v>63.235761867968897</v>
      </c>
      <c r="S469" s="1">
        <f>(Table2[[#This Row],[Close Price]]-Table2[[#This Row],[20D EMA]])/Table2[[#This Row],[20D EMA]]</f>
        <v>4.7938806493051551E-2</v>
      </c>
      <c r="T469" s="1">
        <f>(Table2[[#This Row],[Close Price]]-Table2[[#This Row],[50D EMA]])/Table2[[#This Row],[50D EMA]]</f>
        <v>0.11266788951308586</v>
      </c>
      <c r="U469" s="1">
        <f>(Table2[[#This Row],[Close Price]]-Table2[[#This Row],[200D EMA]])/Table2[[#This Row],[200D EMA]]</f>
        <v>0.19940321884349285</v>
      </c>
      <c r="V469">
        <v>1.73771543207827</v>
      </c>
      <c r="W469">
        <v>177.91</v>
      </c>
      <c r="X469">
        <v>184.95</v>
      </c>
      <c r="Y469">
        <v>177.91</v>
      </c>
      <c r="Z469">
        <v>184.95</v>
      </c>
      <c r="AA469">
        <v>134.15</v>
      </c>
      <c r="AB469">
        <v>187.4</v>
      </c>
      <c r="AC469" s="1">
        <f>(Table2[[#This Row],[Close Price]]/Table2[[#This Row],[Day Low]])-1</f>
        <v>8.7684784441570685E-3</v>
      </c>
      <c r="AD469" s="1">
        <f>(Table2[[#This Row],[Day High]]/Table2[[#This Row],[Close Price]])-1</f>
        <v>3.0534351145038219E-2</v>
      </c>
      <c r="AE469" s="1">
        <f>(Table2[[#This Row],[Close Price]]/Table2[[#This Row],[Current Week Low]])-1</f>
        <v>8.7684784441570685E-3</v>
      </c>
      <c r="AF469" s="1">
        <f>(Table2[[#This Row],[Current Week High]]/Table2[[#This Row],[Close Price]])-1</f>
        <v>3.0534351145038219E-2</v>
      </c>
      <c r="AG469" s="1">
        <f>(Table2[[#This Row],[Close Price]]/Table2[[#This Row],[Current Month Low]])-1</f>
        <v>0.33783078643309716</v>
      </c>
      <c r="AH469" s="1">
        <f>(Table2[[#This Row],[Current Month High]]/Table2[[#This Row],[Close Price]])-1</f>
        <v>4.4185657770100972E-2</v>
      </c>
      <c r="AI469">
        <v>4.4185657770100901</v>
      </c>
      <c r="AJ469">
        <v>50.815126050420098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0.23</v>
      </c>
      <c r="AM469" t="s">
        <v>2950</v>
      </c>
      <c r="AN469">
        <v>10.41</v>
      </c>
      <c r="AO469" t="s">
        <v>2950</v>
      </c>
      <c r="AP469">
        <v>1.2613616265749E-2</v>
      </c>
      <c r="AQ469">
        <f>(Table2[[#This Row],[Sharpe Ratio]]-AVERAGE(Table2[Sharpe Ratio]))/_xlfn.STDEV.P(Table2[Sharpe Ratio])</f>
        <v>-0.51143188115073024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-0.44382103985013038</v>
      </c>
    </row>
    <row r="470" spans="1:44" x14ac:dyDescent="0.3">
      <c r="A470" t="s">
        <v>867</v>
      </c>
      <c r="B470" t="s">
        <v>868</v>
      </c>
      <c r="C470" t="s">
        <v>2908</v>
      </c>
      <c r="D470" t="s">
        <v>24</v>
      </c>
      <c r="E470">
        <v>15427.68462052</v>
      </c>
      <c r="F470">
        <v>253.72</v>
      </c>
      <c r="G470">
        <v>25.803088772332</v>
      </c>
      <c r="H470">
        <f>(Table2[[#This Row],[1Y Return vs Nifty]]-AVERAGE(Table2[1Y Return vs Nifty]))/_xlfn.STDEV.P(Table2[1Y Return vs Nifty])</f>
        <v>-0.23011143509322984</v>
      </c>
      <c r="I470">
        <v>-2.9690210275684001</v>
      </c>
      <c r="J470">
        <f>(Table2[[#This Row],[1M Return vs Nifty]]-AVERAGE(Table2[1M Return vs Nifty]))/_xlfn.STDEV.P(Table2[1M Return vs Nifty])</f>
        <v>-0.62179640057580765</v>
      </c>
      <c r="K470">
        <v>-13.7312919504849</v>
      </c>
      <c r="L470">
        <f>(Table2[[#This Row],[6M Return vs Nifty]]-AVERAGE(Table2[6M Return vs Nifty]))/_xlfn.STDEV.P(Table2[6M Return vs Nifty])</f>
        <v>-0.80381266193655176</v>
      </c>
      <c r="M470">
        <v>-1.2824379793143801</v>
      </c>
      <c r="N470">
        <f>(Table2[[#This Row],[1W Return vs Nifty]]-AVERAGE(Table2[1W Return vs Nifty]))/_xlfn.STDEV.P(Table2[1W Return vs Nifty])</f>
        <v>-0.23767277441947057</v>
      </c>
      <c r="O470">
        <v>255.71</v>
      </c>
      <c r="P470">
        <v>253.80844861279499</v>
      </c>
      <c r="Q470">
        <v>243.44597523478001</v>
      </c>
      <c r="R470">
        <v>59.017992070642102</v>
      </c>
      <c r="S470" s="1">
        <f>(Table2[[#This Row],[Close Price]]-Table2[[#This Row],[20D EMA]])/Table2[[#This Row],[20D EMA]]</f>
        <v>-7.782253333854793E-3</v>
      </c>
      <c r="T470" s="1">
        <f>(Table2[[#This Row],[Close Price]]-Table2[[#This Row],[50D EMA]])/Table2[[#This Row],[50D EMA]]</f>
        <v>-3.4848569178217814E-4</v>
      </c>
      <c r="U470" s="1">
        <f>(Table2[[#This Row],[Close Price]]-Table2[[#This Row],[200D EMA]])/Table2[[#This Row],[200D EMA]]</f>
        <v>4.2202483550248436E-2</v>
      </c>
      <c r="V470">
        <v>0.85662388525417299</v>
      </c>
      <c r="W470">
        <v>252.66</v>
      </c>
      <c r="X470">
        <v>261.16000000000003</v>
      </c>
      <c r="Y470">
        <v>252</v>
      </c>
      <c r="Z470">
        <v>261.16000000000003</v>
      </c>
      <c r="AA470">
        <v>222.1</v>
      </c>
      <c r="AB470">
        <v>270</v>
      </c>
      <c r="AC470" s="1">
        <f>(Table2[[#This Row],[Close Price]]/Table2[[#This Row],[Day Low]])-1</f>
        <v>4.1953613551808377E-3</v>
      </c>
      <c r="AD470" s="1">
        <f>(Table2[[#This Row],[Day High]]/Table2[[#This Row],[Close Price]])-1</f>
        <v>2.9323663881444251E-2</v>
      </c>
      <c r="AE470" s="1">
        <f>(Table2[[#This Row],[Close Price]]/Table2[[#This Row],[Current Week Low]])-1</f>
        <v>6.8253968253968456E-3</v>
      </c>
      <c r="AF470" s="1">
        <f>(Table2[[#This Row],[Current Week High]]/Table2[[#This Row],[Close Price]])-1</f>
        <v>2.9323663881444251E-2</v>
      </c>
      <c r="AG470" s="1">
        <f>(Table2[[#This Row],[Close Price]]/Table2[[#This Row],[Current Month Low]])-1</f>
        <v>0.14236830256641153</v>
      </c>
      <c r="AH470" s="1">
        <f>(Table2[[#This Row],[Current Month High]]/Table2[[#This Row],[Close Price]])-1</f>
        <v>6.4165221504020264E-2</v>
      </c>
      <c r="AI470">
        <v>18.5164748541699</v>
      </c>
      <c r="AJ470">
        <v>53.769696969696902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-0.09</v>
      </c>
      <c r="AM470" t="s">
        <v>2949</v>
      </c>
      <c r="AN470">
        <v>4.1100000000000003</v>
      </c>
      <c r="AO470" t="s">
        <v>2950</v>
      </c>
      <c r="AP470">
        <v>1.2518541019089001E-2</v>
      </c>
      <c r="AQ470">
        <f>(Table2[[#This Row],[Sharpe Ratio]]-AVERAGE(Table2[Sharpe Ratio]))/_xlfn.STDEV.P(Table2[Sharpe Ratio])</f>
        <v>-0.51248127910565644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-2.405874551130716</v>
      </c>
    </row>
    <row r="471" spans="1:44" x14ac:dyDescent="0.3">
      <c r="A471" t="s">
        <v>650</v>
      </c>
      <c r="B471" t="s">
        <v>651</v>
      </c>
      <c r="C471" t="s">
        <v>2912</v>
      </c>
      <c r="D471" t="s">
        <v>255</v>
      </c>
      <c r="E471">
        <v>24370.688352599998</v>
      </c>
      <c r="F471">
        <v>1350.05</v>
      </c>
      <c r="G471">
        <v>-13.1532584080917</v>
      </c>
      <c r="H471">
        <f>(Table2[[#This Row],[1Y Return vs Nifty]]-AVERAGE(Table2[1Y Return vs Nifty]))/_xlfn.STDEV.P(Table2[1Y Return vs Nifty])</f>
        <v>-0.69416891677051973</v>
      </c>
      <c r="I471">
        <v>10.4016193493458</v>
      </c>
      <c r="J471">
        <f>(Table2[[#This Row],[1M Return vs Nifty]]-AVERAGE(Table2[1M Return vs Nifty]))/_xlfn.STDEV.P(Table2[1M Return vs Nifty])</f>
        <v>0.68432746623820107</v>
      </c>
      <c r="K471">
        <v>-2.6067997700473402</v>
      </c>
      <c r="L471">
        <f>(Table2[[#This Row],[6M Return vs Nifty]]-AVERAGE(Table2[6M Return vs Nifty]))/_xlfn.STDEV.P(Table2[6M Return vs Nifty])</f>
        <v>-0.46293638372011253</v>
      </c>
      <c r="M471">
        <v>0.12898266195242999</v>
      </c>
      <c r="N471">
        <f>(Table2[[#This Row],[1W Return vs Nifty]]-AVERAGE(Table2[1W Return vs Nifty]))/_xlfn.STDEV.P(Table2[1W Return vs Nifty])</f>
        <v>4.1995405568036957E-2</v>
      </c>
      <c r="O471">
        <v>1262.18</v>
      </c>
      <c r="P471">
        <v>1204.26386329562</v>
      </c>
      <c r="Q471">
        <v>1168.1491106179201</v>
      </c>
      <c r="R471">
        <v>49.143999974901902</v>
      </c>
      <c r="S471" s="1">
        <f>(Table2[[#This Row],[Close Price]]-Table2[[#This Row],[20D EMA]])/Table2[[#This Row],[20D EMA]]</f>
        <v>6.9617645660682223E-2</v>
      </c>
      <c r="T471" s="1">
        <f>(Table2[[#This Row],[Close Price]]-Table2[[#This Row],[50D EMA]])/Table2[[#This Row],[50D EMA]]</f>
        <v>0.12105830055002878</v>
      </c>
      <c r="U471" s="1">
        <f>(Table2[[#This Row],[Close Price]]-Table2[[#This Row],[200D EMA]])/Table2[[#This Row],[200D EMA]]</f>
        <v>0.15571718347314334</v>
      </c>
      <c r="V471">
        <v>1.1963473075979401</v>
      </c>
      <c r="W471">
        <v>1337.2</v>
      </c>
      <c r="X471">
        <v>1364.15</v>
      </c>
      <c r="Y471">
        <v>1293.7</v>
      </c>
      <c r="Z471">
        <v>1364.15</v>
      </c>
      <c r="AA471">
        <v>1184.95</v>
      </c>
      <c r="AB471">
        <v>1364.15</v>
      </c>
      <c r="AC471" s="1">
        <f>(Table2[[#This Row],[Close Price]]/Table2[[#This Row],[Day Low]])-1</f>
        <v>9.6096320670056024E-3</v>
      </c>
      <c r="AD471" s="1">
        <f>(Table2[[#This Row],[Day High]]/Table2[[#This Row],[Close Price]])-1</f>
        <v>1.044405762749534E-2</v>
      </c>
      <c r="AE471" s="1">
        <f>(Table2[[#This Row],[Close Price]]/Table2[[#This Row],[Current Week Low]])-1</f>
        <v>4.3557238927108166E-2</v>
      </c>
      <c r="AF471" s="1">
        <f>(Table2[[#This Row],[Current Week High]]/Table2[[#This Row],[Close Price]])-1</f>
        <v>1.044405762749534E-2</v>
      </c>
      <c r="AG471" s="1">
        <f>(Table2[[#This Row],[Close Price]]/Table2[[#This Row],[Current Month Low]])-1</f>
        <v>0.13933077345035638</v>
      </c>
      <c r="AH471" s="1">
        <f>(Table2[[#This Row],[Current Month High]]/Table2[[#This Row],[Close Price]])-1</f>
        <v>1.044405762749534E-2</v>
      </c>
      <c r="AI471">
        <v>1.04440576274953</v>
      </c>
      <c r="AJ471">
        <v>34.5944868152136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0.06</v>
      </c>
      <c r="AM471" t="s">
        <v>2950</v>
      </c>
      <c r="AN471">
        <v>8.35</v>
      </c>
      <c r="AO471" t="s">
        <v>2950</v>
      </c>
      <c r="AP471">
        <v>1.1647914540753E-2</v>
      </c>
      <c r="AQ471">
        <f>(Table2[[#This Row],[Sharpe Ratio]]-AVERAGE(Table2[Sharpe Ratio]))/_xlfn.STDEV.P(Table2[Sharpe Ratio])</f>
        <v>-0.52209086391312609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-0.95287329259752029</v>
      </c>
    </row>
    <row r="472" spans="1:44" x14ac:dyDescent="0.3">
      <c r="A472" t="s">
        <v>171</v>
      </c>
      <c r="B472" t="s">
        <v>172</v>
      </c>
      <c r="C472" t="s">
        <v>2908</v>
      </c>
      <c r="D472" t="s">
        <v>35</v>
      </c>
      <c r="E472">
        <v>143843.23172437499</v>
      </c>
      <c r="F472">
        <v>1462</v>
      </c>
      <c r="G472">
        <v>-11.636420642770799</v>
      </c>
      <c r="H472">
        <f>(Table2[[#This Row],[1Y Return vs Nifty]]-AVERAGE(Table2[1Y Return vs Nifty]))/_xlfn.STDEV.P(Table2[1Y Return vs Nifty])</f>
        <v>-0.67609997641972763</v>
      </c>
      <c r="I472">
        <v>-2.3592596992811998</v>
      </c>
      <c r="J472">
        <f>(Table2[[#This Row],[1M Return vs Nifty]]-AVERAGE(Table2[1M Return vs Nifty]))/_xlfn.STDEV.P(Table2[1M Return vs Nifty])</f>
        <v>-0.56223127867549583</v>
      </c>
      <c r="K472">
        <v>-6.3295801175905604</v>
      </c>
      <c r="L472">
        <f>(Table2[[#This Row],[6M Return vs Nifty]]-AVERAGE(Table2[6M Return vs Nifty]))/_xlfn.STDEV.P(Table2[6M Return vs Nifty])</f>
        <v>-0.57700968153045096</v>
      </c>
      <c r="M472">
        <v>-2.1887281935357499</v>
      </c>
      <c r="N472">
        <f>(Table2[[#This Row],[1W Return vs Nifty]]-AVERAGE(Table2[1W Return vs Nifty]))/_xlfn.STDEV.P(Table2[1W Return vs Nifty])</f>
        <v>-0.41725108533625516</v>
      </c>
      <c r="O472">
        <v>1442.86</v>
      </c>
      <c r="P472">
        <v>1443.20835703486</v>
      </c>
      <c r="Q472">
        <v>1411.15619675382</v>
      </c>
      <c r="R472">
        <v>48.917004758749997</v>
      </c>
      <c r="S472" s="1">
        <f>(Table2[[#This Row],[Close Price]]-Table2[[#This Row],[20D EMA]])/Table2[[#This Row],[20D EMA]]</f>
        <v>1.3265320266692611E-2</v>
      </c>
      <c r="T472" s="1">
        <f>(Table2[[#This Row],[Close Price]]-Table2[[#This Row],[50D EMA]])/Table2[[#This Row],[50D EMA]]</f>
        <v>1.3020741512159976E-2</v>
      </c>
      <c r="U472" s="1">
        <f>(Table2[[#This Row],[Close Price]]-Table2[[#This Row],[200D EMA]])/Table2[[#This Row],[200D EMA]]</f>
        <v>3.6029890499109499E-2</v>
      </c>
      <c r="V472">
        <v>0.98200853594220405</v>
      </c>
      <c r="W472">
        <v>1430</v>
      </c>
      <c r="X472">
        <v>1467.5</v>
      </c>
      <c r="Y472">
        <v>1430</v>
      </c>
      <c r="Z472">
        <v>1467.5</v>
      </c>
      <c r="AA472">
        <v>1307.7</v>
      </c>
      <c r="AB472">
        <v>1480.9</v>
      </c>
      <c r="AC472" s="1">
        <f>(Table2[[#This Row],[Close Price]]/Table2[[#This Row],[Day Low]])-1</f>
        <v>2.2377622377622419E-2</v>
      </c>
      <c r="AD472" s="1">
        <f>(Table2[[#This Row],[Day High]]/Table2[[#This Row],[Close Price]])-1</f>
        <v>3.761969904240825E-3</v>
      </c>
      <c r="AE472" s="1">
        <f>(Table2[[#This Row],[Close Price]]/Table2[[#This Row],[Current Week Low]])-1</f>
        <v>2.2377622377622419E-2</v>
      </c>
      <c r="AF472" s="1">
        <f>(Table2[[#This Row],[Current Week High]]/Table2[[#This Row],[Close Price]])-1</f>
        <v>3.761969904240825E-3</v>
      </c>
      <c r="AG472" s="1">
        <f>(Table2[[#This Row],[Close Price]]/Table2[[#This Row],[Current Month Low]])-1</f>
        <v>0.11799342356809661</v>
      </c>
      <c r="AH472" s="1">
        <f>(Table2[[#This Row],[Current Month High]]/Table2[[#This Row],[Close Price]])-1</f>
        <v>1.2927496580027453E-2</v>
      </c>
      <c r="AI472">
        <v>7.3461012311901497</v>
      </c>
      <c r="AJ472">
        <v>16.805816322454302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-0.1</v>
      </c>
      <c r="AM472" t="s">
        <v>2949</v>
      </c>
      <c r="AN472">
        <v>1.33</v>
      </c>
      <c r="AO472" t="s">
        <v>2950</v>
      </c>
      <c r="AP472">
        <v>1.0811564438152E-2</v>
      </c>
      <c r="AQ472">
        <f>(Table2[[#This Row],[Sharpe Ratio]]-AVERAGE(Table2[Sharpe Ratio]))/_xlfn.STDEV.P(Table2[Sharpe Ratio])</f>
        <v>-0.53132212144970037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73" spans="1:44" x14ac:dyDescent="0.3">
      <c r="A473" t="s">
        <v>988</v>
      </c>
      <c r="B473" t="s">
        <v>989</v>
      </c>
      <c r="C473" t="s">
        <v>2919</v>
      </c>
      <c r="D473" t="s">
        <v>400</v>
      </c>
      <c r="E473">
        <v>12555.800388494999</v>
      </c>
      <c r="F473">
        <v>4051.55</v>
      </c>
      <c r="G473">
        <v>54.7402097422164</v>
      </c>
      <c r="H473">
        <f>(Table2[[#This Row],[1Y Return vs Nifty]]-AVERAGE(Table2[1Y Return vs Nifty]))/_xlfn.STDEV.P(Table2[1Y Return vs Nifty])</f>
        <v>0.11459458731904906</v>
      </c>
      <c r="I473">
        <v>6.7157743788134301</v>
      </c>
      <c r="J473">
        <f>(Table2[[#This Row],[1M Return vs Nifty]]-AVERAGE(Table2[1M Return vs Nifty]))/_xlfn.STDEV.P(Table2[1M Return vs Nifty])</f>
        <v>0.32427215477377253</v>
      </c>
      <c r="K473">
        <v>22.114359616300501</v>
      </c>
      <c r="L473">
        <f>(Table2[[#This Row],[6M Return vs Nifty]]-AVERAGE(Table2[6M Return vs Nifty]))/_xlfn.STDEV.P(Table2[6M Return vs Nifty])</f>
        <v>0.29456846846831269</v>
      </c>
      <c r="M473">
        <v>0.310556404018071</v>
      </c>
      <c r="N473">
        <f>(Table2[[#This Row],[1W Return vs Nifty]]-AVERAGE(Table2[1W Return vs Nifty]))/_xlfn.STDEV.P(Table2[1W Return vs Nifty])</f>
        <v>7.7973622473977475E-2</v>
      </c>
      <c r="O473">
        <v>3911.34</v>
      </c>
      <c r="P473">
        <v>3826.2469356337001</v>
      </c>
      <c r="Q473">
        <v>3462.9943256544302</v>
      </c>
      <c r="R473">
        <v>35.705607287940701</v>
      </c>
      <c r="S473" s="1">
        <f>(Table2[[#This Row],[Close Price]]-Table2[[#This Row],[20D EMA]])/Table2[[#This Row],[20D EMA]]</f>
        <v>3.5847049860150235E-2</v>
      </c>
      <c r="T473" s="1">
        <f>(Table2[[#This Row],[Close Price]]-Table2[[#This Row],[50D EMA]])/Table2[[#This Row],[50D EMA]]</f>
        <v>5.8883566104440552E-2</v>
      </c>
      <c r="U473" s="1">
        <f>(Table2[[#This Row],[Close Price]]-Table2[[#This Row],[200D EMA]])/Table2[[#This Row],[200D EMA]]</f>
        <v>0.16995571433237788</v>
      </c>
      <c r="V473">
        <v>1.6233546435721</v>
      </c>
      <c r="W473">
        <v>4011.4</v>
      </c>
      <c r="X473">
        <v>4170</v>
      </c>
      <c r="Y473">
        <v>3942.1</v>
      </c>
      <c r="Z473">
        <v>4170</v>
      </c>
      <c r="AA473">
        <v>3310</v>
      </c>
      <c r="AB473">
        <v>4270</v>
      </c>
      <c r="AC473" s="1">
        <f>(Table2[[#This Row],[Close Price]]/Table2[[#This Row],[Day Low]])-1</f>
        <v>1.0008974422894834E-2</v>
      </c>
      <c r="AD473" s="1">
        <f>(Table2[[#This Row],[Day High]]/Table2[[#This Row],[Close Price]])-1</f>
        <v>2.9235724599227408E-2</v>
      </c>
      <c r="AE473" s="1">
        <f>(Table2[[#This Row],[Close Price]]/Table2[[#This Row],[Current Week Low]])-1</f>
        <v>2.7764389538570855E-2</v>
      </c>
      <c r="AF473" s="1">
        <f>(Table2[[#This Row],[Current Week High]]/Table2[[#This Row],[Close Price]])-1</f>
        <v>2.9235724599227408E-2</v>
      </c>
      <c r="AG473" s="1">
        <f>(Table2[[#This Row],[Close Price]]/Table2[[#This Row],[Current Month Low]])-1</f>
        <v>0.22403323262839892</v>
      </c>
      <c r="AH473" s="1">
        <f>(Table2[[#This Row],[Current Month High]]/Table2[[#This Row],[Close Price]])-1</f>
        <v>5.3917636460120155E-2</v>
      </c>
      <c r="AI473">
        <v>13.887277708531199</v>
      </c>
      <c r="AJ473">
        <v>86.621372639336698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-0.02</v>
      </c>
      <c r="AM473" t="s">
        <v>2949</v>
      </c>
      <c r="AN473">
        <v>8.98</v>
      </c>
      <c r="AO473" t="s">
        <v>2950</v>
      </c>
      <c r="AP473">
        <v>1.0615825571215E-2</v>
      </c>
      <c r="AQ473">
        <f>(Table2[[#This Row],[Sharpe Ratio]]-AVERAGE(Table2[Sharpe Ratio]))/_xlfn.STDEV.P(Table2[Sharpe Ratio])</f>
        <v>-0.53348259932253528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0.27792623371257646</v>
      </c>
    </row>
    <row r="474" spans="1:44" x14ac:dyDescent="0.3">
      <c r="A474" t="s">
        <v>755</v>
      </c>
      <c r="B474" t="s">
        <v>756</v>
      </c>
      <c r="C474" t="s">
        <v>2906</v>
      </c>
      <c r="D474" t="s">
        <v>268</v>
      </c>
      <c r="E474">
        <v>19095.00762312</v>
      </c>
      <c r="F474">
        <v>207.42</v>
      </c>
      <c r="G474">
        <v>44.476939681115702</v>
      </c>
      <c r="H474">
        <f>(Table2[[#This Row],[1Y Return vs Nifty]]-AVERAGE(Table2[1Y Return vs Nifty]))/_xlfn.STDEV.P(Table2[1Y Return vs Nifty])</f>
        <v>-7.6639816445647812E-3</v>
      </c>
      <c r="I474">
        <v>6.7931019207025702</v>
      </c>
      <c r="J474">
        <f>(Table2[[#This Row],[1M Return vs Nifty]]-AVERAGE(Table2[1M Return vs Nifty]))/_xlfn.STDEV.P(Table2[1M Return vs Nifty])</f>
        <v>0.33182597008675124</v>
      </c>
      <c r="K474">
        <v>2.51375065343723</v>
      </c>
      <c r="L474">
        <f>(Table2[[#This Row],[6M Return vs Nifty]]-AVERAGE(Table2[6M Return vs Nifty]))/_xlfn.STDEV.P(Table2[6M Return vs Nifty])</f>
        <v>-0.30603266690628333</v>
      </c>
      <c r="M474">
        <v>2.5959275014588701</v>
      </c>
      <c r="N474">
        <f>(Table2[[#This Row],[1W Return vs Nifty]]-AVERAGE(Table2[1W Return vs Nifty]))/_xlfn.STDEV.P(Table2[1W Return vs Nifty])</f>
        <v>0.53081210076324259</v>
      </c>
      <c r="O474">
        <v>201.63</v>
      </c>
      <c r="P474">
        <v>199.04119484126699</v>
      </c>
      <c r="Q474">
        <v>179.616790644247</v>
      </c>
      <c r="R474">
        <v>44.6573490934543</v>
      </c>
      <c r="S474" s="1">
        <f>(Table2[[#This Row],[Close Price]]-Table2[[#This Row],[20D EMA]])/Table2[[#This Row],[20D EMA]]</f>
        <v>2.8715964886177614E-2</v>
      </c>
      <c r="T474" s="1">
        <f>(Table2[[#This Row],[Close Price]]-Table2[[#This Row],[50D EMA]])/Table2[[#This Row],[50D EMA]]</f>
        <v>4.209583430914892E-2</v>
      </c>
      <c r="U474" s="1">
        <f>(Table2[[#This Row],[Close Price]]-Table2[[#This Row],[200D EMA]])/Table2[[#This Row],[200D EMA]]</f>
        <v>0.1547918168230755</v>
      </c>
      <c r="V474">
        <v>1.0566874565462101</v>
      </c>
      <c r="W474">
        <v>206.5</v>
      </c>
      <c r="X474">
        <v>214.3</v>
      </c>
      <c r="Y474">
        <v>206.5</v>
      </c>
      <c r="Z474">
        <v>214.6</v>
      </c>
      <c r="AA474">
        <v>167.05</v>
      </c>
      <c r="AB474">
        <v>214.6</v>
      </c>
      <c r="AC474" s="1">
        <f>(Table2[[#This Row],[Close Price]]/Table2[[#This Row],[Day Low]])-1</f>
        <v>4.4552058111380077E-3</v>
      </c>
      <c r="AD474" s="1">
        <f>(Table2[[#This Row],[Day High]]/Table2[[#This Row],[Close Price]])-1</f>
        <v>3.3169414714106837E-2</v>
      </c>
      <c r="AE474" s="1">
        <f>(Table2[[#This Row],[Close Price]]/Table2[[#This Row],[Current Week Low]])-1</f>
        <v>4.4552058111380077E-3</v>
      </c>
      <c r="AF474" s="1">
        <f>(Table2[[#This Row],[Current Week High]]/Table2[[#This Row],[Close Price]])-1</f>
        <v>3.4615755471989251E-2</v>
      </c>
      <c r="AG474" s="1">
        <f>(Table2[[#This Row],[Close Price]]/Table2[[#This Row],[Current Month Low]])-1</f>
        <v>0.24166417240347182</v>
      </c>
      <c r="AH474" s="1">
        <f>(Table2[[#This Row],[Current Month High]]/Table2[[#This Row],[Close Price]])-1</f>
        <v>3.4615755471989251E-2</v>
      </c>
      <c r="AI474">
        <v>11.078970205380401</v>
      </c>
      <c r="AJ474">
        <v>73.864207879295805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-0.15</v>
      </c>
      <c r="AM474" t="s">
        <v>2949</v>
      </c>
      <c r="AN474">
        <v>10.3</v>
      </c>
      <c r="AO474" t="s">
        <v>2950</v>
      </c>
      <c r="AP474">
        <v>1.0459894454243999E-2</v>
      </c>
      <c r="AQ474">
        <f>(Table2[[#This Row],[Sharpe Ratio]]-AVERAGE(Table2[Sharpe Ratio]))/_xlfn.STDEV.P(Table2[Sharpe Ratio])</f>
        <v>-0.53520369709516469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1.3737725203980977E-2</v>
      </c>
    </row>
    <row r="475" spans="1:44" x14ac:dyDescent="0.3">
      <c r="A475" t="s">
        <v>1873</v>
      </c>
      <c r="B475" t="s">
        <v>1874</v>
      </c>
      <c r="C475" t="s">
        <v>2924</v>
      </c>
      <c r="D475" t="s">
        <v>1746</v>
      </c>
      <c r="E475">
        <v>3148.5480233399999</v>
      </c>
      <c r="F475">
        <v>15.91</v>
      </c>
      <c r="G475">
        <v>-23.099407648552202</v>
      </c>
      <c r="H475">
        <f>(Table2[[#This Row],[1Y Return vs Nifty]]-AVERAGE(Table2[1Y Return vs Nifty]))/_xlfn.STDEV.P(Table2[1Y Return vs Nifty])</f>
        <v>-0.81264986539585704</v>
      </c>
      <c r="I475">
        <v>-8.9758764877814308</v>
      </c>
      <c r="J475">
        <f>(Table2[[#This Row],[1M Return vs Nifty]]-AVERAGE(Table2[1M Return vs Nifty]))/_xlfn.STDEV.P(Table2[1M Return vs Nifty])</f>
        <v>-1.20858185436998</v>
      </c>
      <c r="K475">
        <v>-28.887691873724201</v>
      </c>
      <c r="L475">
        <f>(Table2[[#This Row],[6M Return vs Nifty]]-AVERAGE(Table2[6M Return vs Nifty]))/_xlfn.STDEV.P(Table2[6M Return vs Nifty])</f>
        <v>-1.2682345081830675</v>
      </c>
      <c r="M475">
        <v>-4.2414153828135204</v>
      </c>
      <c r="N475">
        <f>(Table2[[#This Row],[1W Return vs Nifty]]-AVERAGE(Table2[1W Return vs Nifty]))/_xlfn.STDEV.P(Table2[1W Return vs Nifty])</f>
        <v>-0.82398404185142493</v>
      </c>
      <c r="O475">
        <v>15.95</v>
      </c>
      <c r="P475">
        <v>16.553204595637201</v>
      </c>
      <c r="Q475">
        <v>17.878891122398699</v>
      </c>
      <c r="R475">
        <v>62.163143473139101</v>
      </c>
      <c r="S475" s="1">
        <f>(Table2[[#This Row],[Close Price]]-Table2[[#This Row],[20D EMA]])/Table2[[#This Row],[20D EMA]]</f>
        <v>-2.5078369905955581E-3</v>
      </c>
      <c r="T475" s="1">
        <f>(Table2[[#This Row],[Close Price]]-Table2[[#This Row],[50D EMA]])/Table2[[#This Row],[50D EMA]]</f>
        <v>-3.8856802132846542E-2</v>
      </c>
      <c r="U475" s="1">
        <f>(Table2[[#This Row],[Close Price]]-Table2[[#This Row],[200D EMA]])/Table2[[#This Row],[200D EMA]]</f>
        <v>-0.11012378278494403</v>
      </c>
      <c r="V475">
        <v>1.05971032596221</v>
      </c>
      <c r="W475">
        <v>15.8</v>
      </c>
      <c r="X475">
        <v>16.23</v>
      </c>
      <c r="Y475">
        <v>15.8</v>
      </c>
      <c r="Z475">
        <v>16.28</v>
      </c>
      <c r="AA475">
        <v>12.85</v>
      </c>
      <c r="AB475">
        <v>17.28</v>
      </c>
      <c r="AC475" s="1">
        <f>(Table2[[#This Row],[Close Price]]/Table2[[#This Row],[Day Low]])-1</f>
        <v>6.9620253164557333E-3</v>
      </c>
      <c r="AD475" s="1">
        <f>(Table2[[#This Row],[Day High]]/Table2[[#This Row],[Close Price]])-1</f>
        <v>2.0113136392206243E-2</v>
      </c>
      <c r="AE475" s="1">
        <f>(Table2[[#This Row],[Close Price]]/Table2[[#This Row],[Current Week Low]])-1</f>
        <v>6.9620253164557333E-3</v>
      </c>
      <c r="AF475" s="1">
        <f>(Table2[[#This Row],[Current Week High]]/Table2[[#This Row],[Close Price]])-1</f>
        <v>2.3255813953488413E-2</v>
      </c>
      <c r="AG475" s="1">
        <f>(Table2[[#This Row],[Close Price]]/Table2[[#This Row],[Current Month Low]])-1</f>
        <v>0.2381322957198444</v>
      </c>
      <c r="AH475" s="1">
        <f>(Table2[[#This Row],[Current Month High]]/Table2[[#This Row],[Close Price]])-1</f>
        <v>8.6109365179132702E-2</v>
      </c>
      <c r="AI475">
        <v>63.733500942803197</v>
      </c>
      <c r="AJ475">
        <v>23.813229571984401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-0.19</v>
      </c>
      <c r="AM475" t="s">
        <v>2949</v>
      </c>
      <c r="AN475">
        <v>8.6</v>
      </c>
      <c r="AO475" t="s">
        <v>2950</v>
      </c>
      <c r="AP475">
        <v>1.0201433861826001E-2</v>
      </c>
      <c r="AQ475">
        <f>(Table2[[#This Row],[Sharpe Ratio]]-AVERAGE(Table2[Sharpe Ratio]))/_xlfn.STDEV.P(Table2[Sharpe Ratio])</f>
        <v>-0.53805646925869521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76" spans="1:44" x14ac:dyDescent="0.3">
      <c r="A476" t="s">
        <v>685</v>
      </c>
      <c r="B476" t="s">
        <v>686</v>
      </c>
      <c r="C476" t="s">
        <v>2922</v>
      </c>
      <c r="D476" t="s">
        <v>268</v>
      </c>
      <c r="E476">
        <v>21977.386756079999</v>
      </c>
      <c r="F476">
        <v>480.75</v>
      </c>
      <c r="G476">
        <v>-16.3782183092586</v>
      </c>
      <c r="H476">
        <f>(Table2[[#This Row],[1Y Return vs Nifty]]-AVERAGE(Table2[1Y Return vs Nifty]))/_xlfn.STDEV.P(Table2[1Y Return vs Nifty])</f>
        <v>-0.7325854234135708</v>
      </c>
      <c r="I476">
        <v>5.7113609071765499</v>
      </c>
      <c r="J476">
        <f>(Table2[[#This Row],[1M Return vs Nifty]]-AVERAGE(Table2[1M Return vs Nifty]))/_xlfn.STDEV.P(Table2[1M Return vs Nifty])</f>
        <v>0.22615505862334762</v>
      </c>
      <c r="K476">
        <v>8.2717596065615897</v>
      </c>
      <c r="L476">
        <f>(Table2[[#This Row],[6M Return vs Nifty]]-AVERAGE(Table2[6M Return vs Nifty]))/_xlfn.STDEV.P(Table2[6M Return vs Nifty])</f>
        <v>-0.12959596938857551</v>
      </c>
      <c r="M476">
        <v>-4.5605786262746202</v>
      </c>
      <c r="N476">
        <f>(Table2[[#This Row],[1W Return vs Nifty]]-AVERAGE(Table2[1W Return vs Nifty]))/_xlfn.STDEV.P(Table2[1W Return vs Nifty])</f>
        <v>-0.88722514858312262</v>
      </c>
      <c r="O476">
        <v>474.26</v>
      </c>
      <c r="P476">
        <v>443.908903333865</v>
      </c>
      <c r="Q476">
        <v>414.17584061814699</v>
      </c>
      <c r="R476">
        <v>81.988595871109396</v>
      </c>
      <c r="S476" s="1">
        <f>(Table2[[#This Row],[Close Price]]-Table2[[#This Row],[20D EMA]])/Table2[[#This Row],[20D EMA]]</f>
        <v>1.3684476869227869E-2</v>
      </c>
      <c r="T476" s="1">
        <f>(Table2[[#This Row],[Close Price]]-Table2[[#This Row],[50D EMA]])/Table2[[#This Row],[50D EMA]]</f>
        <v>8.2992470728677228E-2</v>
      </c>
      <c r="U476" s="1">
        <f>(Table2[[#This Row],[Close Price]]-Table2[[#This Row],[200D EMA]])/Table2[[#This Row],[200D EMA]]</f>
        <v>0.16073887671113979</v>
      </c>
      <c r="V476">
        <v>1.06573513364813</v>
      </c>
      <c r="W476">
        <v>479</v>
      </c>
      <c r="X476">
        <v>492.45</v>
      </c>
      <c r="Y476">
        <v>479</v>
      </c>
      <c r="Z476">
        <v>497.55</v>
      </c>
      <c r="AA476">
        <v>426.8</v>
      </c>
      <c r="AB476">
        <v>510.75</v>
      </c>
      <c r="AC476" s="1">
        <f>(Table2[[#This Row],[Close Price]]/Table2[[#This Row],[Day Low]])-1</f>
        <v>3.6534446764091566E-3</v>
      </c>
      <c r="AD476" s="1">
        <f>(Table2[[#This Row],[Day High]]/Table2[[#This Row],[Close Price]])-1</f>
        <v>2.433697347893915E-2</v>
      </c>
      <c r="AE476" s="1">
        <f>(Table2[[#This Row],[Close Price]]/Table2[[#This Row],[Current Week Low]])-1</f>
        <v>3.6534446764091566E-3</v>
      </c>
      <c r="AF476" s="1">
        <f>(Table2[[#This Row],[Current Week High]]/Table2[[#This Row],[Close Price]])-1</f>
        <v>3.494539781591266E-2</v>
      </c>
      <c r="AG476" s="1">
        <f>(Table2[[#This Row],[Close Price]]/Table2[[#This Row],[Current Month Low]])-1</f>
        <v>0.12640581068416124</v>
      </c>
      <c r="AH476" s="1">
        <f>(Table2[[#This Row],[Current Month High]]/Table2[[#This Row],[Close Price]])-1</f>
        <v>6.240249609984394E-2</v>
      </c>
      <c r="AI476">
        <v>6.2402496099843896</v>
      </c>
      <c r="AJ476">
        <v>43.037786373103202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0.23</v>
      </c>
      <c r="AM476" t="s">
        <v>2950</v>
      </c>
      <c r="AN476">
        <v>0.24</v>
      </c>
      <c r="AO476" t="s">
        <v>2950</v>
      </c>
      <c r="AP476">
        <v>1.0183485550442E-2</v>
      </c>
      <c r="AQ476">
        <f>(Table2[[#This Row],[Sharpe Ratio]]-AVERAGE(Table2[Sharpe Ratio]))/_xlfn.STDEV.P(Table2[Sharpe Ratio])</f>
        <v>-0.53825457467437832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-2.0615060574362998</v>
      </c>
    </row>
    <row r="477" spans="1:44" x14ac:dyDescent="0.3">
      <c r="A477" t="s">
        <v>455</v>
      </c>
      <c r="B477" t="s">
        <v>456</v>
      </c>
      <c r="C477" t="s">
        <v>2919</v>
      </c>
      <c r="D477" t="s">
        <v>400</v>
      </c>
      <c r="E477">
        <v>45382.496514699997</v>
      </c>
      <c r="F477">
        <v>1504.5</v>
      </c>
      <c r="G477">
        <v>68.789068457259901</v>
      </c>
      <c r="H477">
        <f>(Table2[[#This Row],[1Y Return vs Nifty]]-AVERAGE(Table2[1Y Return vs Nifty]))/_xlfn.STDEV.P(Table2[1Y Return vs Nifty])</f>
        <v>0.28194800897197281</v>
      </c>
      <c r="I477">
        <v>6.9189957468266901</v>
      </c>
      <c r="J477">
        <f>(Table2[[#This Row],[1M Return vs Nifty]]-AVERAGE(Table2[1M Return vs Nifty]))/_xlfn.STDEV.P(Table2[1M Return vs Nifty])</f>
        <v>0.3441240295924991</v>
      </c>
      <c r="K477">
        <v>44.635427518960299</v>
      </c>
      <c r="L477">
        <f>(Table2[[#This Row],[6M Return vs Nifty]]-AVERAGE(Table2[6M Return vs Nifty]))/_xlfn.STDEV.P(Table2[6M Return vs Nifty])</f>
        <v>0.98465819873197558</v>
      </c>
      <c r="M477">
        <v>-5.4887656546280403E-2</v>
      </c>
      <c r="N477">
        <f>(Table2[[#This Row],[1W Return vs Nifty]]-AVERAGE(Table2[1W Return vs Nifty]))/_xlfn.STDEV.P(Table2[1W Return vs Nifty])</f>
        <v>5.5621298848192065E-3</v>
      </c>
      <c r="O477">
        <v>1453.91</v>
      </c>
      <c r="P477">
        <v>1368.32187027897</v>
      </c>
      <c r="Q477">
        <v>1133.1621715516201</v>
      </c>
      <c r="R477">
        <v>65.061754359531406</v>
      </c>
      <c r="S477" s="1">
        <f>(Table2[[#This Row],[Close Price]]-Table2[[#This Row],[20D EMA]])/Table2[[#This Row],[20D EMA]]</f>
        <v>3.479582642667009E-2</v>
      </c>
      <c r="T477" s="1">
        <f>(Table2[[#This Row],[Close Price]]-Table2[[#This Row],[50D EMA]])/Table2[[#This Row],[50D EMA]]</f>
        <v>9.9522000399852095E-2</v>
      </c>
      <c r="U477" s="1">
        <f>(Table2[[#This Row],[Close Price]]-Table2[[#This Row],[200D EMA]])/Table2[[#This Row],[200D EMA]]</f>
        <v>0.32770051610522194</v>
      </c>
      <c r="V477">
        <v>0.81443823265327897</v>
      </c>
      <c r="W477">
        <v>1499.45</v>
      </c>
      <c r="X477">
        <v>1524</v>
      </c>
      <c r="Y477">
        <v>1469.25</v>
      </c>
      <c r="Z477">
        <v>1528</v>
      </c>
      <c r="AA477">
        <v>1239.5</v>
      </c>
      <c r="AB477">
        <v>1560</v>
      </c>
      <c r="AC477" s="1">
        <f>(Table2[[#This Row],[Close Price]]/Table2[[#This Row],[Day Low]])-1</f>
        <v>3.3679015639067611E-3</v>
      </c>
      <c r="AD477" s="1">
        <f>(Table2[[#This Row],[Day High]]/Table2[[#This Row],[Close Price]])-1</f>
        <v>1.2961116650049842E-2</v>
      </c>
      <c r="AE477" s="1">
        <f>(Table2[[#This Row],[Close Price]]/Table2[[#This Row],[Current Week Low]])-1</f>
        <v>2.3991832567636484E-2</v>
      </c>
      <c r="AF477" s="1">
        <f>(Table2[[#This Row],[Current Week High]]/Table2[[#This Row],[Close Price]])-1</f>
        <v>1.5619807244931838E-2</v>
      </c>
      <c r="AG477" s="1">
        <f>(Table2[[#This Row],[Close Price]]/Table2[[#This Row],[Current Month Low]])-1</f>
        <v>0.21379588543767647</v>
      </c>
      <c r="AH477" s="1">
        <f>(Table2[[#This Row],[Current Month High]]/Table2[[#This Row],[Close Price]])-1</f>
        <v>3.6889332003988029E-2</v>
      </c>
      <c r="AI477">
        <v>3.6889332003987998</v>
      </c>
      <c r="AJ477">
        <v>101.94630872483199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0.13</v>
      </c>
      <c r="AM477" t="s">
        <v>2950</v>
      </c>
      <c r="AN477">
        <v>3.79</v>
      </c>
      <c r="AO477" t="s">
        <v>2950</v>
      </c>
      <c r="AP477">
        <v>9.9590965656809992E-3</v>
      </c>
      <c r="AQ477">
        <f>(Table2[[#This Row],[Sharpe Ratio]]-AVERAGE(Table2[Sharpe Ratio]))/_xlfn.STDEV.P(Table2[Sharpe Ratio])</f>
        <v>-0.54073127970527068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1.075561087475996</v>
      </c>
    </row>
    <row r="478" spans="1:44" x14ac:dyDescent="0.3">
      <c r="A478" t="s">
        <v>1471</v>
      </c>
      <c r="B478" t="s">
        <v>1472</v>
      </c>
      <c r="C478" t="s">
        <v>2922</v>
      </c>
      <c r="D478" t="s">
        <v>445</v>
      </c>
      <c r="E478">
        <v>5888.2636775599904</v>
      </c>
      <c r="F478">
        <v>1706.15</v>
      </c>
      <c r="G478">
        <v>88.581721382506501</v>
      </c>
      <c r="H478">
        <f>(Table2[[#This Row],[1Y Return vs Nifty]]-AVERAGE(Table2[1Y Return vs Nifty]))/_xlfn.STDEV.P(Table2[1Y Return vs Nifty])</f>
        <v>0.5177229041299608</v>
      </c>
      <c r="I478">
        <v>27.532602651459801</v>
      </c>
      <c r="J478">
        <f>(Table2[[#This Row],[1M Return vs Nifty]]-AVERAGE(Table2[1M Return vs Nifty]))/_xlfn.STDEV.P(Table2[1M Return vs Nifty])</f>
        <v>2.3577840488800041</v>
      </c>
      <c r="K478">
        <v>47.882724055204399</v>
      </c>
      <c r="L478">
        <f>(Table2[[#This Row],[6M Return vs Nifty]]-AVERAGE(Table2[6M Return vs Nifty]))/_xlfn.STDEV.P(Table2[6M Return vs Nifty])</f>
        <v>1.0841617391710219</v>
      </c>
      <c r="M478">
        <v>8.9907303496636004</v>
      </c>
      <c r="N478">
        <f>(Table2[[#This Row],[1W Return vs Nifty]]-AVERAGE(Table2[1W Return vs Nifty]))/_xlfn.STDEV.P(Table2[1W Return vs Nifty])</f>
        <v>1.7979204465297893</v>
      </c>
      <c r="O478">
        <v>1522.36</v>
      </c>
      <c r="P478">
        <v>1386.47502514096</v>
      </c>
      <c r="Q478">
        <v>1129.5302542038501</v>
      </c>
      <c r="R478">
        <v>46.671477217913598</v>
      </c>
      <c r="S478" s="1">
        <f>(Table2[[#This Row],[Close Price]]-Table2[[#This Row],[20D EMA]])/Table2[[#This Row],[20D EMA]]</f>
        <v>0.12072702908641859</v>
      </c>
      <c r="T478" s="1">
        <f>(Table2[[#This Row],[Close Price]]-Table2[[#This Row],[50D EMA]])/Table2[[#This Row],[50D EMA]]</f>
        <v>0.23056670265412055</v>
      </c>
      <c r="U478" s="1">
        <f>(Table2[[#This Row],[Close Price]]-Table2[[#This Row],[200D EMA]])/Table2[[#This Row],[200D EMA]]</f>
        <v>0.51049517589290316</v>
      </c>
      <c r="V478">
        <v>1.6619387096123099</v>
      </c>
      <c r="W478">
        <v>1652.35</v>
      </c>
      <c r="X478">
        <v>1719</v>
      </c>
      <c r="Y478">
        <v>1606.7</v>
      </c>
      <c r="Z478">
        <v>1719</v>
      </c>
      <c r="AA478">
        <v>1170</v>
      </c>
      <c r="AB478">
        <v>1733</v>
      </c>
      <c r="AC478" s="1">
        <f>(Table2[[#This Row],[Close Price]]/Table2[[#This Row],[Day Low]])-1</f>
        <v>3.2559687717493402E-2</v>
      </c>
      <c r="AD478" s="1">
        <f>(Table2[[#This Row],[Day High]]/Table2[[#This Row],[Close Price]])-1</f>
        <v>7.5315769422383827E-3</v>
      </c>
      <c r="AE478" s="1">
        <f>(Table2[[#This Row],[Close Price]]/Table2[[#This Row],[Current Week Low]])-1</f>
        <v>6.1897056077674817E-2</v>
      </c>
      <c r="AF478" s="1">
        <f>(Table2[[#This Row],[Current Week High]]/Table2[[#This Row],[Close Price]])-1</f>
        <v>7.5315769422383827E-3</v>
      </c>
      <c r="AG478" s="1">
        <f>(Table2[[#This Row],[Close Price]]/Table2[[#This Row],[Current Month Low]])-1</f>
        <v>0.45824786324786326</v>
      </c>
      <c r="AH478" s="1">
        <f>(Table2[[#This Row],[Current Month High]]/Table2[[#This Row],[Close Price]])-1</f>
        <v>1.5737186062186659E-2</v>
      </c>
      <c r="AI478">
        <v>1.5737186062186601</v>
      </c>
      <c r="AJ478">
        <v>142.57482050188301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0.49</v>
      </c>
      <c r="AM478" t="s">
        <v>2950</v>
      </c>
      <c r="AN478">
        <v>23.01</v>
      </c>
      <c r="AO478" t="s">
        <v>2950</v>
      </c>
      <c r="AP478">
        <v>9.7906840423129995E-3</v>
      </c>
      <c r="AQ478">
        <f>(Table2[[#This Row],[Sharpe Ratio]]-AVERAGE(Table2[Sharpe Ratio]))/_xlfn.STDEV.P(Table2[Sharpe Ratio])</f>
        <v>-0.5425901416468899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5.2149989970638861</v>
      </c>
    </row>
    <row r="479" spans="1:44" x14ac:dyDescent="0.3">
      <c r="A479" t="s">
        <v>374</v>
      </c>
      <c r="B479" t="s">
        <v>375</v>
      </c>
      <c r="C479" t="s">
        <v>2912</v>
      </c>
      <c r="D479" t="s">
        <v>376</v>
      </c>
      <c r="E479">
        <v>58842.852878149999</v>
      </c>
      <c r="F479">
        <v>3184.65</v>
      </c>
      <c r="G479">
        <v>6.2100248772222697</v>
      </c>
      <c r="H479">
        <f>(Table2[[#This Row],[1Y Return vs Nifty]]-AVERAGE(Table2[1Y Return vs Nifty]))/_xlfn.STDEV.P(Table2[1Y Return vs Nifty])</f>
        <v>-0.46350877718478795</v>
      </c>
      <c r="I479">
        <v>2.0238014417380001</v>
      </c>
      <c r="J479">
        <f>(Table2[[#This Row],[1M Return vs Nifty]]-AVERAGE(Table2[1M Return vs Nifty]))/_xlfn.STDEV.P(Table2[1M Return vs Nifty])</f>
        <v>-0.13406773492521182</v>
      </c>
      <c r="K479">
        <v>15.521363489643401</v>
      </c>
      <c r="L479">
        <f>(Table2[[#This Row],[6M Return vs Nifty]]-AVERAGE(Table2[6M Return vs Nifty]))/_xlfn.STDEV.P(Table2[6M Return vs Nifty])</f>
        <v>9.2546124841488803E-2</v>
      </c>
      <c r="M479">
        <v>-1.6584578023902801</v>
      </c>
      <c r="N479">
        <f>(Table2[[#This Row],[1W Return vs Nifty]]-AVERAGE(Table2[1W Return vs Nifty]))/_xlfn.STDEV.P(Table2[1W Return vs Nifty])</f>
        <v>-0.31217981823347857</v>
      </c>
      <c r="O479">
        <v>3142.36</v>
      </c>
      <c r="P479">
        <v>2899.3256230637899</v>
      </c>
      <c r="Q479">
        <v>2574.2852894033499</v>
      </c>
      <c r="R479">
        <v>83.440772424874794</v>
      </c>
      <c r="S479" s="1">
        <f>(Table2[[#This Row],[Close Price]]-Table2[[#This Row],[20D EMA]])/Table2[[#This Row],[20D EMA]]</f>
        <v>1.3458037907814496E-2</v>
      </c>
      <c r="T479" s="1">
        <f>(Table2[[#This Row],[Close Price]]-Table2[[#This Row],[50D EMA]])/Table2[[#This Row],[50D EMA]]</f>
        <v>9.8410600957163558E-2</v>
      </c>
      <c r="U479" s="1">
        <f>(Table2[[#This Row],[Close Price]]-Table2[[#This Row],[200D EMA]])/Table2[[#This Row],[200D EMA]]</f>
        <v>0.2371006481329489</v>
      </c>
      <c r="V479">
        <v>0.63799047948999499</v>
      </c>
      <c r="W479">
        <v>3168.75</v>
      </c>
      <c r="X479">
        <v>3239</v>
      </c>
      <c r="Y479">
        <v>3162.1</v>
      </c>
      <c r="Z479">
        <v>3239</v>
      </c>
      <c r="AA479">
        <v>2779.95</v>
      </c>
      <c r="AB479">
        <v>3363.95</v>
      </c>
      <c r="AC479" s="1">
        <f>(Table2[[#This Row],[Close Price]]/Table2[[#This Row],[Day Low]])-1</f>
        <v>5.0177514792899558E-3</v>
      </c>
      <c r="AD479" s="1">
        <f>(Table2[[#This Row],[Day High]]/Table2[[#This Row],[Close Price]])-1</f>
        <v>1.7066239618168444E-2</v>
      </c>
      <c r="AE479" s="1">
        <f>(Table2[[#This Row],[Close Price]]/Table2[[#This Row],[Current Week Low]])-1</f>
        <v>7.1313367698682129E-3</v>
      </c>
      <c r="AF479" s="1">
        <f>(Table2[[#This Row],[Current Week High]]/Table2[[#This Row],[Close Price]])-1</f>
        <v>1.7066239618168444E-2</v>
      </c>
      <c r="AG479" s="1">
        <f>(Table2[[#This Row],[Close Price]]/Table2[[#This Row],[Current Month Low]])-1</f>
        <v>0.14557815788053752</v>
      </c>
      <c r="AH479" s="1">
        <f>(Table2[[#This Row],[Current Month High]]/Table2[[#This Row],[Close Price]])-1</f>
        <v>5.6301320396275889E-2</v>
      </c>
      <c r="AI479">
        <v>5.63013203962758</v>
      </c>
      <c r="AJ479">
        <v>45.165922144224602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0.17</v>
      </c>
      <c r="AM479" t="s">
        <v>2950</v>
      </c>
      <c r="AN479">
        <v>2.4500000000000002</v>
      </c>
      <c r="AO479" t="s">
        <v>2950</v>
      </c>
      <c r="AP479">
        <v>9.4054887892890005E-3</v>
      </c>
      <c r="AQ479">
        <f>(Table2[[#This Row],[Sharpe Ratio]]-AVERAGE(Table2[Sharpe Ratio]))/_xlfn.STDEV.P(Table2[Sharpe Ratio])</f>
        <v>-0.54684175418507452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-1.3640519596870639</v>
      </c>
    </row>
    <row r="480" spans="1:44" x14ac:dyDescent="0.3">
      <c r="A480" t="s">
        <v>56</v>
      </c>
      <c r="B480" t="s">
        <v>57</v>
      </c>
      <c r="C480" t="s">
        <v>2907</v>
      </c>
      <c r="D480" t="s">
        <v>21</v>
      </c>
      <c r="E480">
        <v>364278.88434683997</v>
      </c>
      <c r="F480">
        <v>1447.95</v>
      </c>
      <c r="G480">
        <v>-3.0649224768961498</v>
      </c>
      <c r="H480">
        <f>(Table2[[#This Row],[1Y Return vs Nifty]]-AVERAGE(Table2[1Y Return vs Nifty]))/_xlfn.STDEV.P(Table2[1Y Return vs Nifty])</f>
        <v>-0.57399420570577953</v>
      </c>
      <c r="I480">
        <v>3.49576715188083</v>
      </c>
      <c r="J480">
        <f>(Table2[[#This Row],[1M Return vs Nifty]]-AVERAGE(Table2[1M Return vs Nifty]))/_xlfn.STDEV.P(Table2[1M Return vs Nifty])</f>
        <v>9.7226513953190246E-3</v>
      </c>
      <c r="K480">
        <v>-11.8094306065935</v>
      </c>
      <c r="L480">
        <f>(Table2[[#This Row],[6M Return vs Nifty]]-AVERAGE(Table2[6M Return vs Nifty]))/_xlfn.STDEV.P(Table2[6M Return vs Nifty])</f>
        <v>-0.74492305767166955</v>
      </c>
      <c r="M480">
        <v>6.1608137572278697E-2</v>
      </c>
      <c r="N480">
        <f>(Table2[[#This Row],[1W Return vs Nifty]]-AVERAGE(Table2[1W Return vs Nifty]))/_xlfn.STDEV.P(Table2[1W Return vs Nifty])</f>
        <v>2.8645373649835083E-2</v>
      </c>
      <c r="O480">
        <v>1413.69</v>
      </c>
      <c r="P480">
        <v>1419.45377328523</v>
      </c>
      <c r="Q480">
        <v>1402.7293844513299</v>
      </c>
      <c r="R480">
        <v>45.989867905403301</v>
      </c>
      <c r="S480" s="1">
        <f>(Table2[[#This Row],[Close Price]]-Table2[[#This Row],[20D EMA]])/Table2[[#This Row],[20D EMA]]</f>
        <v>2.4234450268446398E-2</v>
      </c>
      <c r="T480" s="1">
        <f>(Table2[[#This Row],[Close Price]]-Table2[[#This Row],[50D EMA]])/Table2[[#This Row],[50D EMA]]</f>
        <v>2.0075487663692951E-2</v>
      </c>
      <c r="U480" s="1">
        <f>(Table2[[#This Row],[Close Price]]-Table2[[#This Row],[200D EMA]])/Table2[[#This Row],[200D EMA]]</f>
        <v>3.2237590550195781E-2</v>
      </c>
      <c r="V480">
        <v>0.88128648129623999</v>
      </c>
      <c r="W480">
        <v>1426.45</v>
      </c>
      <c r="X480">
        <v>1450.1</v>
      </c>
      <c r="Y480">
        <v>1426.45</v>
      </c>
      <c r="Z480">
        <v>1450.1</v>
      </c>
      <c r="AA480">
        <v>1235</v>
      </c>
      <c r="AB480">
        <v>1481.95</v>
      </c>
      <c r="AC480" s="1">
        <f>(Table2[[#This Row],[Close Price]]/Table2[[#This Row],[Day Low]])-1</f>
        <v>1.5072382487994584E-2</v>
      </c>
      <c r="AD480" s="1">
        <f>(Table2[[#This Row],[Day High]]/Table2[[#This Row],[Close Price]])-1</f>
        <v>1.4848579025517061E-3</v>
      </c>
      <c r="AE480" s="1">
        <f>(Table2[[#This Row],[Close Price]]/Table2[[#This Row],[Current Week Low]])-1</f>
        <v>1.5072382487994584E-2</v>
      </c>
      <c r="AF480" s="1">
        <f>(Table2[[#This Row],[Current Week High]]/Table2[[#This Row],[Close Price]])-1</f>
        <v>1.4848579025517061E-3</v>
      </c>
      <c r="AG480" s="1">
        <f>(Table2[[#This Row],[Close Price]]/Table2[[#This Row],[Current Month Low]])-1</f>
        <v>0.17242914979757096</v>
      </c>
      <c r="AH480" s="1">
        <f>(Table2[[#This Row],[Current Month High]]/Table2[[#This Row],[Close Price]])-1</f>
        <v>2.3481473807797304E-2</v>
      </c>
      <c r="AI480">
        <v>17.224351669601798</v>
      </c>
      <c r="AJ480">
        <v>33.1999448047467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-7.0000000000000007E-2</v>
      </c>
      <c r="AM480" t="s">
        <v>2949</v>
      </c>
      <c r="AN480">
        <v>3.61</v>
      </c>
      <c r="AO480" t="s">
        <v>2950</v>
      </c>
      <c r="AP480">
        <v>8.8115513509370007E-3</v>
      </c>
      <c r="AQ480">
        <f>(Table2[[#This Row],[Sharpe Ratio]]-AVERAGE(Table2[Sharpe Ratio]))/_xlfn.STDEV.P(Table2[Sharpe Ratio])</f>
        <v>-0.55339736939572526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81" spans="1:44" x14ac:dyDescent="0.3">
      <c r="A481" t="s">
        <v>830</v>
      </c>
      <c r="B481" t="s">
        <v>831</v>
      </c>
      <c r="C481" t="s">
        <v>2908</v>
      </c>
      <c r="D481" t="s">
        <v>371</v>
      </c>
      <c r="E481">
        <v>16805.7366056299</v>
      </c>
      <c r="F481">
        <v>3684.8</v>
      </c>
      <c r="G481">
        <v>44.319641686109698</v>
      </c>
      <c r="H481">
        <f>(Table2[[#This Row],[1Y Return vs Nifty]]-AVERAGE(Table2[1Y Return vs Nifty]))/_xlfn.STDEV.P(Table2[1Y Return vs Nifty])</f>
        <v>-9.5377536154659676E-3</v>
      </c>
      <c r="I481">
        <v>2.6247017075060599</v>
      </c>
      <c r="J481">
        <f>(Table2[[#This Row],[1M Return vs Nifty]]-AVERAGE(Table2[1M Return vs Nifty]))/_xlfn.STDEV.P(Table2[1M Return vs Nifty])</f>
        <v>-7.5368214440787673E-2</v>
      </c>
      <c r="K481">
        <v>27.554544857522199</v>
      </c>
      <c r="L481">
        <f>(Table2[[#This Row],[6M Return vs Nifty]]-AVERAGE(Table2[6M Return vs Nifty]))/_xlfn.STDEV.P(Table2[6M Return vs Nifty])</f>
        <v>0.4612664235531006</v>
      </c>
      <c r="M481">
        <v>0.69283314542016095</v>
      </c>
      <c r="N481">
        <f>(Table2[[#This Row],[1W Return vs Nifty]]-AVERAGE(Table2[1W Return vs Nifty]))/_xlfn.STDEV.P(Table2[1W Return vs Nifty])</f>
        <v>0.15372045328659809</v>
      </c>
      <c r="O481">
        <v>3523.94</v>
      </c>
      <c r="P481">
        <v>3377.7711573650199</v>
      </c>
      <c r="Q481">
        <v>2967.4297691024199</v>
      </c>
      <c r="R481">
        <v>58.943197103937997</v>
      </c>
      <c r="S481" s="1">
        <f>(Table2[[#This Row],[Close Price]]-Table2[[#This Row],[20D EMA]])/Table2[[#This Row],[20D EMA]]</f>
        <v>4.5647769258273442E-2</v>
      </c>
      <c r="T481" s="1">
        <f>(Table2[[#This Row],[Close Price]]-Table2[[#This Row],[50D EMA]])/Table2[[#This Row],[50D EMA]]</f>
        <v>9.0896874989746704E-2</v>
      </c>
      <c r="U481" s="1">
        <f>(Table2[[#This Row],[Close Price]]-Table2[[#This Row],[200D EMA]])/Table2[[#This Row],[200D EMA]]</f>
        <v>0.24174800642866387</v>
      </c>
      <c r="V481">
        <v>0.81378938642390897</v>
      </c>
      <c r="W481">
        <v>3663.25</v>
      </c>
      <c r="X481">
        <v>3838</v>
      </c>
      <c r="Y481">
        <v>3536</v>
      </c>
      <c r="Z481">
        <v>3838</v>
      </c>
      <c r="AA481">
        <v>3050</v>
      </c>
      <c r="AB481">
        <v>3838</v>
      </c>
      <c r="AC481" s="1">
        <f>(Table2[[#This Row],[Close Price]]/Table2[[#This Row],[Day Low]])-1</f>
        <v>5.8827543847677077E-3</v>
      </c>
      <c r="AD481" s="1">
        <f>(Table2[[#This Row],[Day High]]/Table2[[#This Row],[Close Price]])-1</f>
        <v>4.1576204950064977E-2</v>
      </c>
      <c r="AE481" s="1">
        <f>(Table2[[#This Row],[Close Price]]/Table2[[#This Row],[Current Week Low]])-1</f>
        <v>4.2081447963800978E-2</v>
      </c>
      <c r="AF481" s="1">
        <f>(Table2[[#This Row],[Current Week High]]/Table2[[#This Row],[Close Price]])-1</f>
        <v>4.1576204950064977E-2</v>
      </c>
      <c r="AG481" s="1">
        <f>(Table2[[#This Row],[Close Price]]/Table2[[#This Row],[Current Month Low]])-1</f>
        <v>0.20813114754098372</v>
      </c>
      <c r="AH481" s="1">
        <f>(Table2[[#This Row],[Current Month High]]/Table2[[#This Row],[Close Price]])-1</f>
        <v>4.1576204950064977E-2</v>
      </c>
      <c r="AI481">
        <v>4.1576204950064897</v>
      </c>
      <c r="AJ481">
        <v>72.833020637898699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0.06</v>
      </c>
      <c r="AM481" t="s">
        <v>2950</v>
      </c>
      <c r="AN481">
        <v>9.17</v>
      </c>
      <c r="AO481" t="s">
        <v>2950</v>
      </c>
      <c r="AP481">
        <v>8.2625577223129996E-3</v>
      </c>
      <c r="AQ481">
        <f>(Table2[[#This Row],[Sharpe Ratio]]-AVERAGE(Table2[Sharpe Ratio]))/_xlfn.STDEV.P(Table2[Sharpe Ratio])</f>
        <v>-0.55945691498076877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-2.9376006197323695E-2</v>
      </c>
    </row>
    <row r="482" spans="1:44" x14ac:dyDescent="0.3">
      <c r="A482" t="s">
        <v>1267</v>
      </c>
      <c r="B482" t="s">
        <v>1268</v>
      </c>
      <c r="C482" t="s">
        <v>2910</v>
      </c>
      <c r="D482" t="s">
        <v>1033</v>
      </c>
      <c r="E482">
        <v>7836.9494220249999</v>
      </c>
      <c r="F482">
        <v>440.7</v>
      </c>
      <c r="G482">
        <v>-13.489222723097701</v>
      </c>
      <c r="H482">
        <f>(Table2[[#This Row],[1Y Return vs Nifty]]-AVERAGE(Table2[1Y Return vs Nifty]))/_xlfn.STDEV.P(Table2[1Y Return vs Nifty])</f>
        <v>-0.69817100539636157</v>
      </c>
      <c r="I482">
        <v>9.8936887296098597</v>
      </c>
      <c r="J482">
        <f>(Table2[[#This Row],[1M Return vs Nifty]]-AVERAGE(Table2[1M Return vs Nifty]))/_xlfn.STDEV.P(Table2[1M Return vs Nifty])</f>
        <v>0.63470977505654247</v>
      </c>
      <c r="K482">
        <v>2.3994226716001998</v>
      </c>
      <c r="L482">
        <f>(Table2[[#This Row],[6M Return vs Nifty]]-AVERAGE(Table2[6M Return vs Nifty]))/_xlfn.STDEV.P(Table2[6M Return vs Nifty])</f>
        <v>-0.30953590070001413</v>
      </c>
      <c r="M482">
        <v>1.9614622523316101</v>
      </c>
      <c r="N482">
        <f>(Table2[[#This Row],[1W Return vs Nifty]]-AVERAGE(Table2[1W Return vs Nifty]))/_xlfn.STDEV.P(Table2[1W Return vs Nifty])</f>
        <v>0.40509497838257391</v>
      </c>
      <c r="O482">
        <v>416.91</v>
      </c>
      <c r="P482">
        <v>399.34420546112801</v>
      </c>
      <c r="Q482">
        <v>394.01815082121698</v>
      </c>
      <c r="R482">
        <v>63.9635227991362</v>
      </c>
      <c r="S482" s="1">
        <f>(Table2[[#This Row],[Close Price]]-Table2[[#This Row],[20D EMA]])/Table2[[#This Row],[20D EMA]]</f>
        <v>5.7062675397567729E-2</v>
      </c>
      <c r="T482" s="1">
        <f>(Table2[[#This Row],[Close Price]]-Table2[[#This Row],[50D EMA]])/Table2[[#This Row],[50D EMA]]</f>
        <v>0.10355927035705426</v>
      </c>
      <c r="U482" s="1">
        <f>(Table2[[#This Row],[Close Price]]-Table2[[#This Row],[200D EMA]])/Table2[[#This Row],[200D EMA]]</f>
        <v>0.1184763927283253</v>
      </c>
      <c r="V482">
        <v>2.4672679854741699</v>
      </c>
      <c r="W482">
        <v>440.05</v>
      </c>
      <c r="X482">
        <v>448.35</v>
      </c>
      <c r="Y482">
        <v>440</v>
      </c>
      <c r="Z482">
        <v>448.35</v>
      </c>
      <c r="AA482">
        <v>352</v>
      </c>
      <c r="AB482">
        <v>455.85</v>
      </c>
      <c r="AC482" s="1">
        <f>(Table2[[#This Row],[Close Price]]/Table2[[#This Row],[Day Low]])-1</f>
        <v>1.4771048744459669E-3</v>
      </c>
      <c r="AD482" s="1">
        <f>(Table2[[#This Row],[Day High]]/Table2[[#This Row],[Close Price]])-1</f>
        <v>1.7358747447243195E-2</v>
      </c>
      <c r="AE482" s="1">
        <f>(Table2[[#This Row],[Close Price]]/Table2[[#This Row],[Current Week Low]])-1</f>
        <v>1.5909090909089763E-3</v>
      </c>
      <c r="AF482" s="1">
        <f>(Table2[[#This Row],[Current Week High]]/Table2[[#This Row],[Close Price]])-1</f>
        <v>1.7358747447243195E-2</v>
      </c>
      <c r="AG482" s="1">
        <f>(Table2[[#This Row],[Close Price]]/Table2[[#This Row],[Current Month Low]])-1</f>
        <v>0.25198863636363633</v>
      </c>
      <c r="AH482" s="1">
        <f>(Table2[[#This Row],[Current Month High]]/Table2[[#This Row],[Close Price]])-1</f>
        <v>3.4377127297481325E-2</v>
      </c>
      <c r="AI482">
        <v>10.2564102564102</v>
      </c>
      <c r="AJ482">
        <v>28.296943231440999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0.1</v>
      </c>
      <c r="AM482" t="s">
        <v>2950</v>
      </c>
      <c r="AN482">
        <v>14.07</v>
      </c>
      <c r="AO482" t="s">
        <v>2950</v>
      </c>
      <c r="AP482">
        <v>8.0731943497049999E-3</v>
      </c>
      <c r="AQ482">
        <f>(Table2[[#This Row],[Sharpe Ratio]]-AVERAGE(Table2[Sharpe Ratio]))/_xlfn.STDEV.P(Table2[Sharpe Ratio])</f>
        <v>-0.56154702300503079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-0.52944917566228999</v>
      </c>
    </row>
    <row r="483" spans="1:44" x14ac:dyDescent="0.3">
      <c r="A483" t="s">
        <v>163</v>
      </c>
      <c r="B483" t="s">
        <v>164</v>
      </c>
      <c r="C483" t="s">
        <v>2922</v>
      </c>
      <c r="D483" t="s">
        <v>165</v>
      </c>
      <c r="E483">
        <v>151161.23889470001</v>
      </c>
      <c r="F483">
        <v>3138.6</v>
      </c>
      <c r="G483">
        <v>-7.7887569778033896</v>
      </c>
      <c r="H483">
        <f>(Table2[[#This Row],[1Y Return vs Nifty]]-AVERAGE(Table2[1Y Return vs Nifty]))/_xlfn.STDEV.P(Table2[1Y Return vs Nifty])</f>
        <v>-0.63026567110264042</v>
      </c>
      <c r="I483">
        <v>0.381190847238494</v>
      </c>
      <c r="J483">
        <f>(Table2[[#This Row],[1M Return vs Nifty]]-AVERAGE(Table2[1M Return vs Nifty]))/_xlfn.STDEV.P(Table2[1M Return vs Nifty])</f>
        <v>-0.29452773092223972</v>
      </c>
      <c r="K483">
        <v>6.5309712279913796</v>
      </c>
      <c r="L483">
        <f>(Table2[[#This Row],[6M Return vs Nifty]]-AVERAGE(Table2[6M Return vs Nifty]))/_xlfn.STDEV.P(Table2[6M Return vs Nifty])</f>
        <v>-0.18293714254279161</v>
      </c>
      <c r="M483">
        <v>-0.88313799813742799</v>
      </c>
      <c r="N483">
        <f>(Table2[[#This Row],[1W Return vs Nifty]]-AVERAGE(Table2[1W Return vs Nifty]))/_xlfn.STDEV.P(Table2[1W Return vs Nifty])</f>
        <v>-0.15855284678076587</v>
      </c>
      <c r="O483">
        <v>3092.52</v>
      </c>
      <c r="P483">
        <v>3022.6357373611199</v>
      </c>
      <c r="Q483">
        <v>2797.60062533364</v>
      </c>
      <c r="R483">
        <v>48.0519608658511</v>
      </c>
      <c r="S483" s="1">
        <f>(Table2[[#This Row],[Close Price]]-Table2[[#This Row],[20D EMA]])/Table2[[#This Row],[20D EMA]]</f>
        <v>1.490046952000308E-2</v>
      </c>
      <c r="T483" s="1">
        <f>(Table2[[#This Row],[Close Price]]-Table2[[#This Row],[50D EMA]])/Table2[[#This Row],[50D EMA]]</f>
        <v>3.8365278755064722E-2</v>
      </c>
      <c r="U483" s="1">
        <f>(Table2[[#This Row],[Close Price]]-Table2[[#This Row],[200D EMA]])/Table2[[#This Row],[200D EMA]]</f>
        <v>0.12188994082230467</v>
      </c>
      <c r="V483">
        <v>0.93060799373833103</v>
      </c>
      <c r="W483">
        <v>3108.1</v>
      </c>
      <c r="X483">
        <v>3145.95</v>
      </c>
      <c r="Y483">
        <v>3100</v>
      </c>
      <c r="Z483">
        <v>3145.95</v>
      </c>
      <c r="AA483">
        <v>2907.25</v>
      </c>
      <c r="AB483">
        <v>3231</v>
      </c>
      <c r="AC483" s="1">
        <f>(Table2[[#This Row],[Close Price]]/Table2[[#This Row],[Day Low]])-1</f>
        <v>9.8130690775715124E-3</v>
      </c>
      <c r="AD483" s="1">
        <f>(Table2[[#This Row],[Day High]]/Table2[[#This Row],[Close Price]])-1</f>
        <v>2.3418084496271696E-3</v>
      </c>
      <c r="AE483" s="1">
        <f>(Table2[[#This Row],[Close Price]]/Table2[[#This Row],[Current Week Low]])-1</f>
        <v>1.2451612903225717E-2</v>
      </c>
      <c r="AF483" s="1">
        <f>(Table2[[#This Row],[Current Week High]]/Table2[[#This Row],[Close Price]])-1</f>
        <v>2.3418084496271696E-3</v>
      </c>
      <c r="AG483" s="1">
        <f>(Table2[[#This Row],[Close Price]]/Table2[[#This Row],[Current Month Low]])-1</f>
        <v>7.9576919769541732E-2</v>
      </c>
      <c r="AH483" s="1">
        <f>(Table2[[#This Row],[Current Month High]]/Table2[[#This Row],[Close Price]])-1</f>
        <v>2.9439877652456481E-2</v>
      </c>
      <c r="AI483">
        <v>2.9439877652456401</v>
      </c>
      <c r="AJ483">
        <v>36.9043205164554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-0.01</v>
      </c>
      <c r="AM483" t="s">
        <v>2949</v>
      </c>
      <c r="AN483">
        <v>1.6</v>
      </c>
      <c r="AO483" t="s">
        <v>2950</v>
      </c>
      <c r="AP483">
        <v>8.031035558266E-3</v>
      </c>
      <c r="AQ483">
        <f>(Table2[[#This Row],[Sharpe Ratio]]-AVERAGE(Table2[Sharpe Ratio]))/_xlfn.STDEV.P(Table2[Sharpe Ratio])</f>
        <v>-0.56201235284715534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-1.8282957441955929</v>
      </c>
    </row>
    <row r="484" spans="1:44" x14ac:dyDescent="0.3">
      <c r="A484" t="s">
        <v>1415</v>
      </c>
      <c r="B484" t="s">
        <v>1416</v>
      </c>
      <c r="C484" t="s">
        <v>2910</v>
      </c>
      <c r="D484" t="s">
        <v>417</v>
      </c>
      <c r="E484">
        <v>6411.2058749199996</v>
      </c>
      <c r="F484">
        <v>295.8</v>
      </c>
      <c r="G484">
        <v>-41.669067488616797</v>
      </c>
      <c r="H484">
        <f>(Table2[[#This Row],[1Y Return vs Nifty]]-AVERAGE(Table2[1Y Return vs Nifty]))/_xlfn.STDEV.P(Table2[1Y Return vs Nifty])</f>
        <v>-1.0338561694949921</v>
      </c>
      <c r="I484">
        <v>1.58571225027789</v>
      </c>
      <c r="J484">
        <f>(Table2[[#This Row],[1M Return vs Nifty]]-AVERAGE(Table2[1M Return vs Nifty]))/_xlfn.STDEV.P(Table2[1M Return vs Nifty])</f>
        <v>-0.17686289900331104</v>
      </c>
      <c r="K484">
        <v>-28.748783649057899</v>
      </c>
      <c r="L484">
        <f>(Table2[[#This Row],[6M Return vs Nifty]]-AVERAGE(Table2[6M Return vs Nifty]))/_xlfn.STDEV.P(Table2[6M Return vs Nifty])</f>
        <v>-1.2639780874970816</v>
      </c>
      <c r="M484">
        <v>-6.5722044606377601</v>
      </c>
      <c r="N484">
        <f>(Table2[[#This Row],[1W Return vs Nifty]]-AVERAGE(Table2[1W Return vs Nifty]))/_xlfn.STDEV.P(Table2[1W Return vs Nifty])</f>
        <v>-1.2858219378487552</v>
      </c>
      <c r="O484">
        <v>290.02999999999997</v>
      </c>
      <c r="P484">
        <v>291.137064134789</v>
      </c>
      <c r="Q484">
        <v>324.94016923912699</v>
      </c>
      <c r="R484">
        <v>41.464389570785002</v>
      </c>
      <c r="S484" s="1">
        <f>(Table2[[#This Row],[Close Price]]-Table2[[#This Row],[20D EMA]])/Table2[[#This Row],[20D EMA]]</f>
        <v>1.9894493673068437E-2</v>
      </c>
      <c r="T484" s="1">
        <f>(Table2[[#This Row],[Close Price]]-Table2[[#This Row],[50D EMA]])/Table2[[#This Row],[50D EMA]]</f>
        <v>1.601629074287907E-2</v>
      </c>
      <c r="U484" s="1">
        <f>(Table2[[#This Row],[Close Price]]-Table2[[#This Row],[200D EMA]])/Table2[[#This Row],[200D EMA]]</f>
        <v>-8.9678568541897971E-2</v>
      </c>
      <c r="V484">
        <v>2.3016171339068801</v>
      </c>
      <c r="W484">
        <v>294.60000000000002</v>
      </c>
      <c r="X484">
        <v>299.45</v>
      </c>
      <c r="Y484">
        <v>293.60000000000002</v>
      </c>
      <c r="Z484">
        <v>302.85000000000002</v>
      </c>
      <c r="AA484">
        <v>258.14999999999998</v>
      </c>
      <c r="AB484">
        <v>315.2</v>
      </c>
      <c r="AC484" s="1">
        <f>(Table2[[#This Row],[Close Price]]/Table2[[#This Row],[Day Low]])-1</f>
        <v>4.0733197556008793E-3</v>
      </c>
      <c r="AD484" s="1">
        <f>(Table2[[#This Row],[Day High]]/Table2[[#This Row],[Close Price]])-1</f>
        <v>1.2339418526031043E-2</v>
      </c>
      <c r="AE484" s="1">
        <f>(Table2[[#This Row],[Close Price]]/Table2[[#This Row],[Current Week Low]])-1</f>
        <v>7.4931880108990434E-3</v>
      </c>
      <c r="AF484" s="1">
        <f>(Table2[[#This Row],[Current Week High]]/Table2[[#This Row],[Close Price]])-1</f>
        <v>2.3833671399594358E-2</v>
      </c>
      <c r="AG484" s="1">
        <f>(Table2[[#This Row],[Close Price]]/Table2[[#This Row],[Current Month Low]])-1</f>
        <v>0.14584543869843136</v>
      </c>
      <c r="AH484" s="1">
        <f>(Table2[[#This Row],[Current Month High]]/Table2[[#This Row],[Close Price]])-1</f>
        <v>6.558485463150765E-2</v>
      </c>
      <c r="AI484">
        <v>59.195402298850503</v>
      </c>
      <c r="AJ484">
        <v>14.584543869843101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-0.1</v>
      </c>
      <c r="AM484" t="s">
        <v>2949</v>
      </c>
      <c r="AN484">
        <v>6.92</v>
      </c>
      <c r="AO484" t="s">
        <v>2950</v>
      </c>
      <c r="AP484">
        <v>7.632187067362E-3</v>
      </c>
      <c r="AQ484">
        <f>(Table2[[#This Row],[Sharpe Ratio]]-AVERAGE(Table2[Sharpe Ratio]))/_xlfn.STDEV.P(Table2[Sharpe Ratio])</f>
        <v>-0.56641466370496274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85" spans="1:44" x14ac:dyDescent="0.3">
      <c r="A485" t="s">
        <v>403</v>
      </c>
      <c r="B485" t="s">
        <v>404</v>
      </c>
      <c r="C485" t="s">
        <v>2922</v>
      </c>
      <c r="D485" t="s">
        <v>165</v>
      </c>
      <c r="E485">
        <v>55078.01312286</v>
      </c>
      <c r="F485">
        <v>3784.4</v>
      </c>
      <c r="G485">
        <v>-28.810652778161099</v>
      </c>
      <c r="H485">
        <f>(Table2[[#This Row],[1Y Return vs Nifty]]-AVERAGE(Table2[1Y Return vs Nifty]))/_xlfn.STDEV.P(Table2[1Y Return vs Nifty])</f>
        <v>-0.88068360633704679</v>
      </c>
      <c r="I485">
        <v>1.65234253615375</v>
      </c>
      <c r="J485">
        <f>(Table2[[#This Row],[1M Return vs Nifty]]-AVERAGE(Table2[1M Return vs Nifty]))/_xlfn.STDEV.P(Table2[1M Return vs Nifty])</f>
        <v>-0.17035405543398111</v>
      </c>
      <c r="K485">
        <v>-1.4759497000428199</v>
      </c>
      <c r="L485">
        <f>(Table2[[#This Row],[6M Return vs Nifty]]-AVERAGE(Table2[6M Return vs Nifty]))/_xlfn.STDEV.P(Table2[6M Return vs Nifty])</f>
        <v>-0.42828491767280763</v>
      </c>
      <c r="M485">
        <v>3.13679275896865</v>
      </c>
      <c r="N485">
        <f>(Table2[[#This Row],[1W Return vs Nifty]]-AVERAGE(Table2[1W Return vs Nifty]))/_xlfn.STDEV.P(Table2[1W Return vs Nifty])</f>
        <v>0.63798270445405292</v>
      </c>
      <c r="O485">
        <v>3681.76</v>
      </c>
      <c r="P485">
        <v>3663.3569243573502</v>
      </c>
      <c r="Q485">
        <v>3594.8577280831501</v>
      </c>
      <c r="R485">
        <v>49.877837849026001</v>
      </c>
      <c r="S485" s="1">
        <f>(Table2[[#This Row],[Close Price]]-Table2[[#This Row],[20D EMA]])/Table2[[#This Row],[20D EMA]]</f>
        <v>2.787797140498019E-2</v>
      </c>
      <c r="T485" s="1">
        <f>(Table2[[#This Row],[Close Price]]-Table2[[#This Row],[50D EMA]])/Table2[[#This Row],[50D EMA]]</f>
        <v>3.304157310958284E-2</v>
      </c>
      <c r="U485" s="1">
        <f>(Table2[[#This Row],[Close Price]]-Table2[[#This Row],[200D EMA]])/Table2[[#This Row],[200D EMA]]</f>
        <v>5.2725945295731567E-2</v>
      </c>
      <c r="V485">
        <v>0.960519953441903</v>
      </c>
      <c r="W485">
        <v>3725.35</v>
      </c>
      <c r="X485">
        <v>3824.8</v>
      </c>
      <c r="Y485">
        <v>3684.95</v>
      </c>
      <c r="Z485">
        <v>3825</v>
      </c>
      <c r="AA485">
        <v>3441.05</v>
      </c>
      <c r="AB485">
        <v>3825</v>
      </c>
      <c r="AC485" s="1">
        <f>(Table2[[#This Row],[Close Price]]/Table2[[#This Row],[Day Low]])-1</f>
        <v>1.5850859650771154E-2</v>
      </c>
      <c r="AD485" s="1">
        <f>(Table2[[#This Row],[Day High]]/Table2[[#This Row],[Close Price]])-1</f>
        <v>1.0675404291301094E-2</v>
      </c>
      <c r="AE485" s="1">
        <f>(Table2[[#This Row],[Close Price]]/Table2[[#This Row],[Current Week Low]])-1</f>
        <v>2.6988154520414254E-2</v>
      </c>
      <c r="AF485" s="1">
        <f>(Table2[[#This Row],[Current Week High]]/Table2[[#This Row],[Close Price]])-1</f>
        <v>1.0728252827396645E-2</v>
      </c>
      <c r="AG485" s="1">
        <f>(Table2[[#This Row],[Close Price]]/Table2[[#This Row],[Current Month Low]])-1</f>
        <v>9.9780590226820287E-2</v>
      </c>
      <c r="AH485" s="1">
        <f>(Table2[[#This Row],[Current Month High]]/Table2[[#This Row],[Close Price]])-1</f>
        <v>1.0728252827396645E-2</v>
      </c>
      <c r="AI485">
        <v>6.7540429130113102</v>
      </c>
      <c r="AJ485">
        <v>17.527950310559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-0.08</v>
      </c>
      <c r="AM485" t="s">
        <v>2949</v>
      </c>
      <c r="AN485">
        <v>3.64</v>
      </c>
      <c r="AO485" t="s">
        <v>2950</v>
      </c>
      <c r="AP485">
        <v>7.377752307808E-3</v>
      </c>
      <c r="AQ485">
        <f>(Table2[[#This Row],[Sharpe Ratio]]-AVERAGE(Table2[Sharpe Ratio]))/_xlfn.STDEV.P(Table2[Sharpe Ratio])</f>
        <v>-0.5692230005299298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-1.4105628755197124</v>
      </c>
    </row>
    <row r="486" spans="1:44" x14ac:dyDescent="0.3">
      <c r="A486" t="s">
        <v>1074</v>
      </c>
      <c r="B486" t="s">
        <v>1075</v>
      </c>
      <c r="C486" t="s">
        <v>2915</v>
      </c>
      <c r="D486" t="s">
        <v>65</v>
      </c>
      <c r="E486">
        <v>10390.346854919901</v>
      </c>
      <c r="F486">
        <v>487.8</v>
      </c>
      <c r="G486">
        <v>40.398642787645102</v>
      </c>
      <c r="H486">
        <f>(Table2[[#This Row],[1Y Return vs Nifty]]-AVERAGE(Table2[1Y Return vs Nifty]))/_xlfn.STDEV.P(Table2[1Y Return vs Nifty])</f>
        <v>-5.6245646068875346E-2</v>
      </c>
      <c r="I486">
        <v>10.516617778194799</v>
      </c>
      <c r="J486">
        <f>(Table2[[#This Row],[1M Return vs Nifty]]-AVERAGE(Table2[1M Return vs Nifty]))/_xlfn.STDEV.P(Table2[1M Return vs Nifty])</f>
        <v>0.69556119838053954</v>
      </c>
      <c r="K486">
        <v>11.870043045109799</v>
      </c>
      <c r="L486">
        <f>(Table2[[#This Row],[6M Return vs Nifty]]-AVERAGE(Table2[6M Return vs Nifty]))/_xlfn.STDEV.P(Table2[6M Return vs Nifty])</f>
        <v>-1.9337501262085197E-2</v>
      </c>
      <c r="M486">
        <v>4.9046572493106604</v>
      </c>
      <c r="N486">
        <f>(Table2[[#This Row],[1W Return vs Nifty]]-AVERAGE(Table2[1W Return vs Nifty]))/_xlfn.STDEV.P(Table2[1W Return vs Nifty])</f>
        <v>0.98827901586036326</v>
      </c>
      <c r="O486">
        <v>462.15</v>
      </c>
      <c r="P486">
        <v>443.86021536593699</v>
      </c>
      <c r="Q486">
        <v>405.274028650888</v>
      </c>
      <c r="R486">
        <v>71.140505644877194</v>
      </c>
      <c r="S486" s="1">
        <f>(Table2[[#This Row],[Close Price]]-Table2[[#This Row],[20D EMA]])/Table2[[#This Row],[20D EMA]]</f>
        <v>5.5501460564751783E-2</v>
      </c>
      <c r="T486" s="1">
        <f>(Table2[[#This Row],[Close Price]]-Table2[[#This Row],[50D EMA]])/Table2[[#This Row],[50D EMA]]</f>
        <v>9.8994645415194996E-2</v>
      </c>
      <c r="U486" s="1">
        <f>(Table2[[#This Row],[Close Price]]-Table2[[#This Row],[200D EMA]])/Table2[[#This Row],[200D EMA]]</f>
        <v>0.20363005155753938</v>
      </c>
      <c r="V486">
        <v>1.5555743576154999</v>
      </c>
      <c r="W486">
        <v>486.2</v>
      </c>
      <c r="X486">
        <v>497.8</v>
      </c>
      <c r="Y486">
        <v>481.25</v>
      </c>
      <c r="Z486">
        <v>497.85</v>
      </c>
      <c r="AA486">
        <v>401.25</v>
      </c>
      <c r="AB486">
        <v>498.75</v>
      </c>
      <c r="AC486" s="1">
        <f>(Table2[[#This Row],[Close Price]]/Table2[[#This Row],[Day Low]])-1</f>
        <v>3.2908268202387347E-3</v>
      </c>
      <c r="AD486" s="1">
        <f>(Table2[[#This Row],[Day High]]/Table2[[#This Row],[Close Price]])-1</f>
        <v>2.0500205002049965E-2</v>
      </c>
      <c r="AE486" s="1">
        <f>(Table2[[#This Row],[Close Price]]/Table2[[#This Row],[Current Week Low]])-1</f>
        <v>1.3610389610389628E-2</v>
      </c>
      <c r="AF486" s="1">
        <f>(Table2[[#This Row],[Current Week High]]/Table2[[#This Row],[Close Price]])-1</f>
        <v>2.060270602706038E-2</v>
      </c>
      <c r="AG486" s="1">
        <f>(Table2[[#This Row],[Close Price]]/Table2[[#This Row],[Current Month Low]])-1</f>
        <v>0.21570093457943917</v>
      </c>
      <c r="AH486" s="1">
        <f>(Table2[[#This Row],[Current Month High]]/Table2[[#This Row],[Close Price]])-1</f>
        <v>2.2447724477244746E-2</v>
      </c>
      <c r="AI486">
        <v>2.2447724477244702</v>
      </c>
      <c r="AJ486">
        <v>72.184962936816007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0.05</v>
      </c>
      <c r="AM486" t="s">
        <v>2950</v>
      </c>
      <c r="AN486">
        <v>4.16</v>
      </c>
      <c r="AO486" t="s">
        <v>2950</v>
      </c>
      <c r="AP486">
        <v>6.6621119980789997E-3</v>
      </c>
      <c r="AQ486">
        <f>(Table2[[#This Row],[Sharpe Ratio]]-AVERAGE(Table2[Sharpe Ratio]))/_xlfn.STDEV.P(Table2[Sharpe Ratio])</f>
        <v>-0.57712191748123653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1.0311351494287058</v>
      </c>
    </row>
    <row r="487" spans="1:44" x14ac:dyDescent="0.3">
      <c r="A487" t="s">
        <v>219</v>
      </c>
      <c r="B487" t="s">
        <v>220</v>
      </c>
      <c r="C487" t="s">
        <v>2906</v>
      </c>
      <c r="D487" t="s">
        <v>185</v>
      </c>
      <c r="E487">
        <v>107753.892881925</v>
      </c>
      <c r="F487">
        <v>889.5</v>
      </c>
      <c r="G487">
        <v>11.0347822592949</v>
      </c>
      <c r="H487">
        <f>(Table2[[#This Row],[1Y Return vs Nifty]]-AVERAGE(Table2[1Y Return vs Nifty]))/_xlfn.STDEV.P(Table2[1Y Return vs Nifty])</f>
        <v>-0.40603509388334991</v>
      </c>
      <c r="I487">
        <v>-12.2676441311683</v>
      </c>
      <c r="J487">
        <f>(Table2[[#This Row],[1M Return vs Nifty]]-AVERAGE(Table2[1M Return vs Nifty]))/_xlfn.STDEV.P(Table2[1M Return vs Nifty])</f>
        <v>-1.5301413430581323</v>
      </c>
      <c r="K487">
        <v>-21.717421256390601</v>
      </c>
      <c r="L487">
        <f>(Table2[[#This Row],[6M Return vs Nifty]]-AVERAGE(Table2[6M Return vs Nifty]))/_xlfn.STDEV.P(Table2[6M Return vs Nifty])</f>
        <v>-1.0485233409497932</v>
      </c>
      <c r="M487">
        <v>-5.0772293189819697</v>
      </c>
      <c r="N487">
        <f>(Table2[[#This Row],[1W Return vs Nifty]]-AVERAGE(Table2[1W Return vs Nifty]))/_xlfn.STDEV.P(Table2[1W Return vs Nifty])</f>
        <v>-0.98959771895240867</v>
      </c>
      <c r="O487">
        <v>938.64</v>
      </c>
      <c r="P487">
        <v>943.83345028793201</v>
      </c>
      <c r="Q487">
        <v>969.96917978962904</v>
      </c>
      <c r="R487">
        <v>80.063547969567196</v>
      </c>
      <c r="S487" s="1">
        <f>(Table2[[#This Row],[Close Price]]-Table2[[#This Row],[20D EMA]])/Table2[[#This Row],[20D EMA]]</f>
        <v>-5.2352339555100984E-2</v>
      </c>
      <c r="T487" s="1">
        <f>(Table2[[#This Row],[Close Price]]-Table2[[#This Row],[50D EMA]])/Table2[[#This Row],[50D EMA]]</f>
        <v>-5.7566777561609724E-2</v>
      </c>
      <c r="U487" s="1">
        <f>(Table2[[#This Row],[Close Price]]-Table2[[#This Row],[200D EMA]])/Table2[[#This Row],[200D EMA]]</f>
        <v>-8.2960553248796559E-2</v>
      </c>
      <c r="V487">
        <v>0.51067552984567899</v>
      </c>
      <c r="W487">
        <v>886.25</v>
      </c>
      <c r="X487">
        <v>920</v>
      </c>
      <c r="Y487">
        <v>886.25</v>
      </c>
      <c r="Z487">
        <v>923.9</v>
      </c>
      <c r="AA487">
        <v>824.25</v>
      </c>
      <c r="AB487">
        <v>1190</v>
      </c>
      <c r="AC487" s="1">
        <f>(Table2[[#This Row],[Close Price]]/Table2[[#This Row],[Day Low]])-1</f>
        <v>3.6671368124119308E-3</v>
      </c>
      <c r="AD487" s="1">
        <f>(Table2[[#This Row],[Day High]]/Table2[[#This Row],[Close Price]])-1</f>
        <v>3.4288926363125416E-2</v>
      </c>
      <c r="AE487" s="1">
        <f>(Table2[[#This Row],[Close Price]]/Table2[[#This Row],[Current Week Low]])-1</f>
        <v>3.6671368124119308E-3</v>
      </c>
      <c r="AF487" s="1">
        <f>(Table2[[#This Row],[Current Week High]]/Table2[[#This Row],[Close Price]])-1</f>
        <v>3.8673412029229803E-2</v>
      </c>
      <c r="AG487" s="1">
        <f>(Table2[[#This Row],[Close Price]]/Table2[[#This Row],[Current Month Low]])-1</f>
        <v>7.9162875341219241E-2</v>
      </c>
      <c r="AH487" s="1">
        <f>(Table2[[#This Row],[Current Month High]]/Table2[[#This Row],[Close Price]])-1</f>
        <v>0.33783024170882525</v>
      </c>
      <c r="AI487">
        <v>41.585160202360797</v>
      </c>
      <c r="AJ487">
        <v>70.402298850574695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-0.1</v>
      </c>
      <c r="AM487" t="s">
        <v>2949</v>
      </c>
      <c r="AN487">
        <v>-8.26</v>
      </c>
      <c r="AO487" t="s">
        <v>2949</v>
      </c>
      <c r="AP487">
        <v>6.281316522242E-3</v>
      </c>
      <c r="AQ487">
        <f>(Table2[[#This Row],[Sharpe Ratio]]-AVERAGE(Table2[Sharpe Ratio]))/_xlfn.STDEV.P(Table2[Sharpe Ratio])</f>
        <v>-0.58132496725104166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88" spans="1:44" x14ac:dyDescent="0.3">
      <c r="A488" t="s">
        <v>2000</v>
      </c>
      <c r="B488" t="s">
        <v>2001</v>
      </c>
      <c r="C488" t="s">
        <v>2919</v>
      </c>
      <c r="D488" t="s">
        <v>46</v>
      </c>
      <c r="E488">
        <v>2736.4337676</v>
      </c>
      <c r="F488">
        <v>1682.35</v>
      </c>
      <c r="G488">
        <v>-20.483668072615401</v>
      </c>
      <c r="H488">
        <f>(Table2[[#This Row],[1Y Return vs Nifty]]-AVERAGE(Table2[1Y Return vs Nifty]))/_xlfn.STDEV.P(Table2[1Y Return vs Nifty])</f>
        <v>-0.78149053942746038</v>
      </c>
      <c r="I488">
        <v>0.52662640858335596</v>
      </c>
      <c r="J488">
        <f>(Table2[[#This Row],[1M Return vs Nifty]]-AVERAGE(Table2[1M Return vs Nifty]))/_xlfn.STDEV.P(Table2[1M Return vs Nifty])</f>
        <v>-0.2803207182137088</v>
      </c>
      <c r="K488">
        <v>-15.1100282218844</v>
      </c>
      <c r="L488">
        <f>(Table2[[#This Row],[6M Return vs Nifty]]-AVERAGE(Table2[6M Return vs Nifty]))/_xlfn.STDEV.P(Table2[6M Return vs Nifty])</f>
        <v>-0.84605984780478682</v>
      </c>
      <c r="M488">
        <v>-0.403538441101571</v>
      </c>
      <c r="N488">
        <f>(Table2[[#This Row],[1W Return vs Nifty]]-AVERAGE(Table2[1W Return vs Nifty]))/_xlfn.STDEV.P(Table2[1W Return vs Nifty])</f>
        <v>-6.3521832413109533E-2</v>
      </c>
      <c r="O488">
        <v>1632.66</v>
      </c>
      <c r="P488">
        <v>1619.66079019885</v>
      </c>
      <c r="Q488">
        <v>1606.65735884528</v>
      </c>
      <c r="R488">
        <v>51.015218342211199</v>
      </c>
      <c r="S488" s="1">
        <f>(Table2[[#This Row],[Close Price]]-Table2[[#This Row],[20D EMA]])/Table2[[#This Row],[20D EMA]]</f>
        <v>3.0434995651268375E-2</v>
      </c>
      <c r="T488" s="1">
        <f>(Table2[[#This Row],[Close Price]]-Table2[[#This Row],[50D EMA]])/Table2[[#This Row],[50D EMA]]</f>
        <v>3.8705147510210071E-2</v>
      </c>
      <c r="U488" s="1">
        <f>(Table2[[#This Row],[Close Price]]-Table2[[#This Row],[200D EMA]])/Table2[[#This Row],[200D EMA]]</f>
        <v>4.711187530931981E-2</v>
      </c>
      <c r="V488">
        <v>1.12006094671387</v>
      </c>
      <c r="W488">
        <v>1657.05</v>
      </c>
      <c r="X488">
        <v>1694.95</v>
      </c>
      <c r="Y488">
        <v>1657.05</v>
      </c>
      <c r="Z488">
        <v>1696.5</v>
      </c>
      <c r="AA488">
        <v>1414</v>
      </c>
      <c r="AB488">
        <v>1705</v>
      </c>
      <c r="AC488" s="1">
        <f>(Table2[[#This Row],[Close Price]]/Table2[[#This Row],[Day Low]])-1</f>
        <v>1.5268096919223817E-2</v>
      </c>
      <c r="AD488" s="1">
        <f>(Table2[[#This Row],[Day High]]/Table2[[#This Row],[Close Price]])-1</f>
        <v>7.4895235830831908E-3</v>
      </c>
      <c r="AE488" s="1">
        <f>(Table2[[#This Row],[Close Price]]/Table2[[#This Row],[Current Week Low]])-1</f>
        <v>1.5268096919223817E-2</v>
      </c>
      <c r="AF488" s="1">
        <f>(Table2[[#This Row],[Current Week High]]/Table2[[#This Row],[Close Price]])-1</f>
        <v>8.4108538651292974E-3</v>
      </c>
      <c r="AG488" s="1">
        <f>(Table2[[#This Row],[Close Price]]/Table2[[#This Row],[Current Month Low]])-1</f>
        <v>0.18978076379066477</v>
      </c>
      <c r="AH488" s="1">
        <f>(Table2[[#This Row],[Current Month High]]/Table2[[#This Row],[Close Price]])-1</f>
        <v>1.3463310250542371E-2</v>
      </c>
      <c r="AI488">
        <v>17.1397152792225</v>
      </c>
      <c r="AJ488">
        <v>18.978076379066401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-0.03</v>
      </c>
      <c r="AM488" t="s">
        <v>2949</v>
      </c>
      <c r="AN488">
        <v>5.68</v>
      </c>
      <c r="AO488" t="s">
        <v>2950</v>
      </c>
      <c r="AP488">
        <v>6.1487099872760001E-3</v>
      </c>
      <c r="AQ488">
        <f>(Table2[[#This Row],[Sharpe Ratio]]-AVERAGE(Table2[Sharpe Ratio]))/_xlfn.STDEV.P(Table2[Sharpe Ratio])</f>
        <v>-0.58278861874279964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-2.5541815566018653</v>
      </c>
    </row>
    <row r="489" spans="1:44" x14ac:dyDescent="0.3">
      <c r="A489" t="s">
        <v>549</v>
      </c>
      <c r="B489" t="s">
        <v>550</v>
      </c>
      <c r="C489" t="s">
        <v>2922</v>
      </c>
      <c r="D489" t="s">
        <v>268</v>
      </c>
      <c r="E489">
        <v>32259.682057319998</v>
      </c>
      <c r="F489">
        <v>2459.75</v>
      </c>
      <c r="G489">
        <v>-16.914566779038299</v>
      </c>
      <c r="H489">
        <f>(Table2[[#This Row],[1Y Return vs Nifty]]-AVERAGE(Table2[1Y Return vs Nifty]))/_xlfn.STDEV.P(Table2[1Y Return vs Nifty])</f>
        <v>-0.73897453682388847</v>
      </c>
      <c r="I489">
        <v>2.98248929958348</v>
      </c>
      <c r="J489">
        <f>(Table2[[#This Row],[1M Return vs Nifty]]-AVERAGE(Table2[1M Return vs Nifty]))/_xlfn.STDEV.P(Table2[1M Return vs Nifty])</f>
        <v>-4.041738934275417E-2</v>
      </c>
      <c r="K489">
        <v>-11.6215626964965</v>
      </c>
      <c r="L489">
        <f>(Table2[[#This Row],[6M Return vs Nifty]]-AVERAGE(Table2[6M Return vs Nifty]))/_xlfn.STDEV.P(Table2[6M Return vs Nifty])</f>
        <v>-0.73916641611433365</v>
      </c>
      <c r="M489">
        <v>3.41427360599089</v>
      </c>
      <c r="N489">
        <f>(Table2[[#This Row],[1W Return vs Nifty]]-AVERAGE(Table2[1W Return vs Nifty]))/_xlfn.STDEV.P(Table2[1W Return vs Nifty])</f>
        <v>0.69296458667907856</v>
      </c>
      <c r="O489">
        <v>2410.85</v>
      </c>
      <c r="P489">
        <v>2368.84608629487</v>
      </c>
      <c r="Q489">
        <v>2261.4713331388102</v>
      </c>
      <c r="R489">
        <v>37.864289863254598</v>
      </c>
      <c r="S489" s="1">
        <f>(Table2[[#This Row],[Close Price]]-Table2[[#This Row],[20D EMA]])/Table2[[#This Row],[20D EMA]]</f>
        <v>2.0283302569633156E-2</v>
      </c>
      <c r="T489" s="1">
        <f>(Table2[[#This Row],[Close Price]]-Table2[[#This Row],[50D EMA]])/Table2[[#This Row],[50D EMA]]</f>
        <v>3.8374765769317448E-2</v>
      </c>
      <c r="U489" s="1">
        <f>(Table2[[#This Row],[Close Price]]-Table2[[#This Row],[200D EMA]])/Table2[[#This Row],[200D EMA]]</f>
        <v>8.7676842927736254E-2</v>
      </c>
      <c r="V489">
        <v>1.2455432176636401</v>
      </c>
      <c r="W489">
        <v>2454</v>
      </c>
      <c r="X489">
        <v>2527.85</v>
      </c>
      <c r="Y489">
        <v>2454</v>
      </c>
      <c r="Z489">
        <v>2544</v>
      </c>
      <c r="AA489">
        <v>2021</v>
      </c>
      <c r="AB489">
        <v>2646</v>
      </c>
      <c r="AC489" s="1">
        <f>(Table2[[#This Row],[Close Price]]/Table2[[#This Row],[Day Low]])-1</f>
        <v>2.3431132844335956E-3</v>
      </c>
      <c r="AD489" s="1">
        <f>(Table2[[#This Row],[Day High]]/Table2[[#This Row],[Close Price]])-1</f>
        <v>2.768574042077443E-2</v>
      </c>
      <c r="AE489" s="1">
        <f>(Table2[[#This Row],[Close Price]]/Table2[[#This Row],[Current Week Low]])-1</f>
        <v>2.3431132844335956E-3</v>
      </c>
      <c r="AF489" s="1">
        <f>(Table2[[#This Row],[Current Week High]]/Table2[[#This Row],[Close Price]])-1</f>
        <v>3.4251448317918598E-2</v>
      </c>
      <c r="AG489" s="1">
        <f>(Table2[[#This Row],[Close Price]]/Table2[[#This Row],[Current Month Low]])-1</f>
        <v>0.21709549727857502</v>
      </c>
      <c r="AH489" s="1">
        <f>(Table2[[#This Row],[Current Month High]]/Table2[[#This Row],[Close Price]])-1</f>
        <v>7.5719077141986002E-2</v>
      </c>
      <c r="AI489">
        <v>7.5719077141986002</v>
      </c>
      <c r="AJ489">
        <v>29.446900326281401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7.0000000000000007E-2</v>
      </c>
      <c r="AM489" t="s">
        <v>2950</v>
      </c>
      <c r="AN489">
        <v>7.96</v>
      </c>
      <c r="AO489" t="s">
        <v>2950</v>
      </c>
      <c r="AP489">
        <v>5.836528096737E-3</v>
      </c>
      <c r="AQ489">
        <f>(Table2[[#This Row],[Sharpe Ratio]]-AVERAGE(Table2[Sharpe Ratio]))/_xlfn.STDEV.P(Table2[Sharpe Ratio])</f>
        <v>-0.58623434251428941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-1.411828098116187</v>
      </c>
    </row>
    <row r="490" spans="1:44" x14ac:dyDescent="0.3">
      <c r="A490" t="s">
        <v>110</v>
      </c>
      <c r="B490" t="s">
        <v>111</v>
      </c>
      <c r="C490" t="s">
        <v>2908</v>
      </c>
      <c r="D490" t="s">
        <v>35</v>
      </c>
      <c r="E490">
        <v>255081.03578357899</v>
      </c>
      <c r="F490">
        <v>1603.35</v>
      </c>
      <c r="G490">
        <v>-20.731654316359101</v>
      </c>
      <c r="H490">
        <f>(Table2[[#This Row],[1Y Return vs Nifty]]-AVERAGE(Table2[1Y Return vs Nifty]))/_xlfn.STDEV.P(Table2[1Y Return vs Nifty])</f>
        <v>-0.78444461187242887</v>
      </c>
      <c r="I490">
        <v>-4.4098145489872103</v>
      </c>
      <c r="J490">
        <f>(Table2[[#This Row],[1M Return vs Nifty]]-AVERAGE(Table2[1M Return vs Nifty]))/_xlfn.STDEV.P(Table2[1M Return vs Nifty])</f>
        <v>-0.76254170165542723</v>
      </c>
      <c r="K490">
        <v>-13.659601083122</v>
      </c>
      <c r="L490">
        <f>(Table2[[#This Row],[6M Return vs Nifty]]-AVERAGE(Table2[6M Return vs Nifty]))/_xlfn.STDEV.P(Table2[6M Return vs Nifty])</f>
        <v>-0.8016159130286109</v>
      </c>
      <c r="M490">
        <v>-1.4034288480843899</v>
      </c>
      <c r="N490">
        <f>(Table2[[#This Row],[1W Return vs Nifty]]-AVERAGE(Table2[1W Return vs Nifty]))/_xlfn.STDEV.P(Table2[1W Return vs Nifty])</f>
        <v>-0.26164670187574302</v>
      </c>
      <c r="O490">
        <v>1579.83</v>
      </c>
      <c r="P490">
        <v>1587.1132714693099</v>
      </c>
      <c r="Q490">
        <v>1588.30618899724</v>
      </c>
      <c r="R490">
        <v>54.8501445499152</v>
      </c>
      <c r="S490" s="1">
        <f>(Table2[[#This Row],[Close Price]]-Table2[[#This Row],[20D EMA]])/Table2[[#This Row],[20D EMA]]</f>
        <v>1.4887677788116432E-2</v>
      </c>
      <c r="T490" s="1">
        <f>(Table2[[#This Row],[Close Price]]-Table2[[#This Row],[50D EMA]])/Table2[[#This Row],[50D EMA]]</f>
        <v>1.0230352692885277E-2</v>
      </c>
      <c r="U490" s="1">
        <f>(Table2[[#This Row],[Close Price]]-Table2[[#This Row],[200D EMA]])/Table2[[#This Row],[200D EMA]]</f>
        <v>9.4716063608979665E-3</v>
      </c>
      <c r="V490">
        <v>1.02705186936356</v>
      </c>
      <c r="W490">
        <v>1571</v>
      </c>
      <c r="X490">
        <v>1610.75</v>
      </c>
      <c r="Y490">
        <v>1561</v>
      </c>
      <c r="Z490">
        <v>1610.75</v>
      </c>
      <c r="AA490">
        <v>1419.05</v>
      </c>
      <c r="AB490">
        <v>1610.85</v>
      </c>
      <c r="AC490" s="1">
        <f>(Table2[[#This Row],[Close Price]]/Table2[[#This Row],[Day Low]])-1</f>
        <v>2.0591979630808277E-2</v>
      </c>
      <c r="AD490" s="1">
        <f>(Table2[[#This Row],[Day High]]/Table2[[#This Row],[Close Price]])-1</f>
        <v>4.6153366389123374E-3</v>
      </c>
      <c r="AE490" s="1">
        <f>(Table2[[#This Row],[Close Price]]/Table2[[#This Row],[Current Week Low]])-1</f>
        <v>2.7130044843049372E-2</v>
      </c>
      <c r="AF490" s="1">
        <f>(Table2[[#This Row],[Current Week High]]/Table2[[#This Row],[Close Price]])-1</f>
        <v>4.6153366389123374E-3</v>
      </c>
      <c r="AG490" s="1">
        <f>(Table2[[#This Row],[Close Price]]/Table2[[#This Row],[Current Month Low]])-1</f>
        <v>0.12987562101405858</v>
      </c>
      <c r="AH490" s="1">
        <f>(Table2[[#This Row],[Current Month High]]/Table2[[#This Row],[Close Price]])-1</f>
        <v>4.6777060529517023E-3</v>
      </c>
      <c r="AI490">
        <v>8.5851498425172306</v>
      </c>
      <c r="AJ490">
        <v>12.9875621014058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-0.12</v>
      </c>
      <c r="AM490" t="s">
        <v>2949</v>
      </c>
      <c r="AN490">
        <v>5.04</v>
      </c>
      <c r="AO490" t="s">
        <v>2950</v>
      </c>
      <c r="AP490">
        <v>5.786904259597E-3</v>
      </c>
      <c r="AQ490">
        <f>(Table2[[#This Row],[Sharpe Ratio]]-AVERAGE(Table2[Sharpe Ratio]))/_xlfn.STDEV.P(Table2[Sharpe Ratio])</f>
        <v>-0.58678206818463696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91" spans="1:44" x14ac:dyDescent="0.3">
      <c r="A491" t="s">
        <v>1281</v>
      </c>
      <c r="B491" t="s">
        <v>1282</v>
      </c>
      <c r="C491" t="s">
        <v>2915</v>
      </c>
      <c r="D491" t="s">
        <v>65</v>
      </c>
      <c r="E491">
        <v>7648.81774632</v>
      </c>
      <c r="F491">
        <v>463.2</v>
      </c>
      <c r="G491">
        <v>16.009123004981902</v>
      </c>
      <c r="H491">
        <f>(Table2[[#This Row],[1Y Return vs Nifty]]-AVERAGE(Table2[1Y Return vs Nifty]))/_xlfn.STDEV.P(Table2[1Y Return vs Nifty])</f>
        <v>-0.34677953717632254</v>
      </c>
      <c r="I491">
        <v>-5.4035064609325101</v>
      </c>
      <c r="J491">
        <f>(Table2[[#This Row],[1M Return vs Nifty]]-AVERAGE(Table2[1M Return vs Nifty]))/_xlfn.STDEV.P(Table2[1M Return vs Nifty])</f>
        <v>-0.85961145193401023</v>
      </c>
      <c r="K491">
        <v>5.2135414540284</v>
      </c>
      <c r="L491">
        <f>(Table2[[#This Row],[6M Return vs Nifty]]-AVERAGE(Table2[6M Return vs Nifty]))/_xlfn.STDEV.P(Table2[6M Return vs Nifty])</f>
        <v>-0.22330577698254919</v>
      </c>
      <c r="M491">
        <v>-0.93206674731336803</v>
      </c>
      <c r="N491">
        <f>(Table2[[#This Row],[1W Return vs Nifty]]-AVERAGE(Table2[1W Return vs Nifty]))/_xlfn.STDEV.P(Table2[1W Return vs Nifty])</f>
        <v>-0.16824791133559525</v>
      </c>
      <c r="O491">
        <v>456</v>
      </c>
      <c r="P491">
        <v>452.80518492491802</v>
      </c>
      <c r="Q491">
        <v>418.38395283868101</v>
      </c>
      <c r="R491">
        <v>54.223439925805899</v>
      </c>
      <c r="S491" s="1">
        <f>(Table2[[#This Row],[Close Price]]-Table2[[#This Row],[20D EMA]])/Table2[[#This Row],[20D EMA]]</f>
        <v>1.5789473684210503E-2</v>
      </c>
      <c r="T491" s="1">
        <f>(Table2[[#This Row],[Close Price]]-Table2[[#This Row],[50D EMA]])/Table2[[#This Row],[50D EMA]]</f>
        <v>2.2956484203699175E-2</v>
      </c>
      <c r="U491" s="1">
        <f>(Table2[[#This Row],[Close Price]]-Table2[[#This Row],[200D EMA]])/Table2[[#This Row],[200D EMA]]</f>
        <v>0.10711703175336409</v>
      </c>
      <c r="V491">
        <v>0.736190399417474</v>
      </c>
      <c r="W491">
        <v>460.8</v>
      </c>
      <c r="X491">
        <v>466.3</v>
      </c>
      <c r="Y491">
        <v>457.55</v>
      </c>
      <c r="Z491">
        <v>473</v>
      </c>
      <c r="AA491">
        <v>405</v>
      </c>
      <c r="AB491">
        <v>473</v>
      </c>
      <c r="AC491" s="1">
        <f>(Table2[[#This Row],[Close Price]]/Table2[[#This Row],[Day Low]])-1</f>
        <v>5.2083333333332593E-3</v>
      </c>
      <c r="AD491" s="1">
        <f>(Table2[[#This Row],[Day High]]/Table2[[#This Row],[Close Price]])-1</f>
        <v>6.6925734024179118E-3</v>
      </c>
      <c r="AE491" s="1">
        <f>(Table2[[#This Row],[Close Price]]/Table2[[#This Row],[Current Week Low]])-1</f>
        <v>1.2348377226532481E-2</v>
      </c>
      <c r="AF491" s="1">
        <f>(Table2[[#This Row],[Current Week High]]/Table2[[#This Row],[Close Price]])-1</f>
        <v>2.1157167530224452E-2</v>
      </c>
      <c r="AG491" s="1">
        <f>(Table2[[#This Row],[Close Price]]/Table2[[#This Row],[Current Month Low]])-1</f>
        <v>0.14370370370370367</v>
      </c>
      <c r="AH491" s="1">
        <f>(Table2[[#This Row],[Current Month High]]/Table2[[#This Row],[Close Price]])-1</f>
        <v>2.1157167530224452E-2</v>
      </c>
      <c r="AI491">
        <v>5.7750431778929201</v>
      </c>
      <c r="AJ491">
        <v>51.100962322622699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0.03</v>
      </c>
      <c r="AM491" t="s">
        <v>2950</v>
      </c>
      <c r="AN491">
        <v>6.37</v>
      </c>
      <c r="AO491" t="s">
        <v>2950</v>
      </c>
      <c r="AP491">
        <v>5.7024598740209997E-3</v>
      </c>
      <c r="AQ491">
        <f>(Table2[[#This Row],[Sharpe Ratio]]-AVERAGE(Table2[Sharpe Ratio]))/_xlfn.STDEV.P(Table2[Sharpe Ratio])</f>
        <v>-0.58771412746022678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-2.1856588048887042</v>
      </c>
    </row>
    <row r="492" spans="1:44" x14ac:dyDescent="0.3">
      <c r="A492" t="s">
        <v>1287</v>
      </c>
      <c r="B492" t="s">
        <v>1288</v>
      </c>
      <c r="C492" t="s">
        <v>2907</v>
      </c>
      <c r="D492" t="s">
        <v>21</v>
      </c>
      <c r="E492">
        <v>7627.4896671899996</v>
      </c>
      <c r="F492">
        <v>2687.75</v>
      </c>
      <c r="G492">
        <v>13.951078320441299</v>
      </c>
      <c r="H492">
        <f>(Table2[[#This Row],[1Y Return vs Nifty]]-AVERAGE(Table2[1Y Return vs Nifty]))/_xlfn.STDEV.P(Table2[1Y Return vs Nifty])</f>
        <v>-0.37129546596872165</v>
      </c>
      <c r="I492">
        <v>5.5830286194638701</v>
      </c>
      <c r="J492">
        <f>(Table2[[#This Row],[1M Return vs Nifty]]-AVERAGE(Table2[1M Return vs Nifty]))/_xlfn.STDEV.P(Table2[1M Return vs Nifty])</f>
        <v>0.21361879565169647</v>
      </c>
      <c r="K492">
        <v>-14.0161347447435</v>
      </c>
      <c r="L492">
        <f>(Table2[[#This Row],[6M Return vs Nifty]]-AVERAGE(Table2[6M Return vs Nifty]))/_xlfn.STDEV.P(Table2[6M Return vs Nifty])</f>
        <v>-0.8125408043100425</v>
      </c>
      <c r="M492">
        <v>-0.82630464564216699</v>
      </c>
      <c r="N492">
        <f>(Table2[[#This Row],[1W Return vs Nifty]]-AVERAGE(Table2[1W Return vs Nifty]))/_xlfn.STDEV.P(Table2[1W Return vs Nifty])</f>
        <v>-0.14729151207287031</v>
      </c>
      <c r="O492">
        <v>2645.23</v>
      </c>
      <c r="P492">
        <v>2615.0955723165798</v>
      </c>
      <c r="Q492">
        <v>2531.8702367117598</v>
      </c>
      <c r="R492">
        <v>46.486118932234902</v>
      </c>
      <c r="S492" s="1">
        <f>(Table2[[#This Row],[Close Price]]-Table2[[#This Row],[20D EMA]])/Table2[[#This Row],[20D EMA]]</f>
        <v>1.6074216608763691E-2</v>
      </c>
      <c r="T492" s="1">
        <f>(Table2[[#This Row],[Close Price]]-Table2[[#This Row],[50D EMA]])/Table2[[#This Row],[50D EMA]]</f>
        <v>2.7782704560605918E-2</v>
      </c>
      <c r="U492" s="1">
        <f>(Table2[[#This Row],[Close Price]]-Table2[[#This Row],[200D EMA]])/Table2[[#This Row],[200D EMA]]</f>
        <v>6.1567042823919511E-2</v>
      </c>
      <c r="V492">
        <v>0.96910926665484498</v>
      </c>
      <c r="W492">
        <v>2681.3</v>
      </c>
      <c r="X492">
        <v>2739</v>
      </c>
      <c r="Y492">
        <v>2681.3</v>
      </c>
      <c r="Z492">
        <v>2762.2</v>
      </c>
      <c r="AA492">
        <v>2137.5500000000002</v>
      </c>
      <c r="AB492">
        <v>2987.9</v>
      </c>
      <c r="AC492" s="1">
        <f>(Table2[[#This Row],[Close Price]]/Table2[[#This Row],[Day Low]])-1</f>
        <v>2.4055495468615629E-3</v>
      </c>
      <c r="AD492" s="1">
        <f>(Table2[[#This Row],[Day High]]/Table2[[#This Row],[Close Price]])-1</f>
        <v>1.9067993675006889E-2</v>
      </c>
      <c r="AE492" s="1">
        <f>(Table2[[#This Row],[Close Price]]/Table2[[#This Row],[Current Week Low]])-1</f>
        <v>2.4055495468615629E-3</v>
      </c>
      <c r="AF492" s="1">
        <f>(Table2[[#This Row],[Current Week High]]/Table2[[#This Row],[Close Price]])-1</f>
        <v>2.7699748860571027E-2</v>
      </c>
      <c r="AG492" s="1">
        <f>(Table2[[#This Row],[Close Price]]/Table2[[#This Row],[Current Month Low]])-1</f>
        <v>0.25739748777806359</v>
      </c>
      <c r="AH492" s="1">
        <f>(Table2[[#This Row],[Current Month High]]/Table2[[#This Row],[Close Price]])-1</f>
        <v>0.11167333271323598</v>
      </c>
      <c r="AI492">
        <v>17.012370942237901</v>
      </c>
      <c r="AJ492">
        <v>42.208994708994702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0.01</v>
      </c>
      <c r="AM492" t="s">
        <v>2950</v>
      </c>
      <c r="AN492">
        <v>4.21</v>
      </c>
      <c r="AO492" t="s">
        <v>2950</v>
      </c>
      <c r="AP492">
        <v>5.0490052665100003E-3</v>
      </c>
      <c r="AQ492">
        <f>(Table2[[#This Row],[Sharpe Ratio]]-AVERAGE(Table2[Sharpe Ratio]))/_xlfn.STDEV.P(Table2[Sharpe Ratio])</f>
        <v>-0.5949266665053411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-1.7124356532052791</v>
      </c>
    </row>
    <row r="493" spans="1:44" x14ac:dyDescent="0.3">
      <c r="A493" t="s">
        <v>1700</v>
      </c>
      <c r="B493" t="s">
        <v>1701</v>
      </c>
      <c r="C493" t="s">
        <v>2908</v>
      </c>
      <c r="D493" t="s">
        <v>24</v>
      </c>
      <c r="E493">
        <v>4046.6984478250001</v>
      </c>
      <c r="F493">
        <v>141.65</v>
      </c>
      <c r="G493">
        <v>-2.72285901915025</v>
      </c>
      <c r="H493">
        <f>(Table2[[#This Row],[1Y Return vs Nifty]]-AVERAGE(Table2[1Y Return vs Nifty]))/_xlfn.STDEV.P(Table2[1Y Return vs Nifty])</f>
        <v>-0.56991946260832715</v>
      </c>
      <c r="I493">
        <v>5.9890117931123203</v>
      </c>
      <c r="J493">
        <f>(Table2[[#This Row],[1M Return vs Nifty]]-AVERAGE(Table2[1M Return vs Nifty]))/_xlfn.STDEV.P(Table2[1M Return vs Nifty])</f>
        <v>0.25327765249618189</v>
      </c>
      <c r="K493">
        <v>1.5342210929203199</v>
      </c>
      <c r="L493">
        <f>(Table2[[#This Row],[6M Return vs Nifty]]-AVERAGE(Table2[6M Return vs Nifty]))/_xlfn.STDEV.P(Table2[6M Return vs Nifty])</f>
        <v>-0.33604737549488289</v>
      </c>
      <c r="M493">
        <v>2.3761164367143701</v>
      </c>
      <c r="N493">
        <f>(Table2[[#This Row],[1W Return vs Nifty]]-AVERAGE(Table2[1W Return vs Nifty]))/_xlfn.STDEV.P(Table2[1W Return vs Nifty])</f>
        <v>0.4872572889510568</v>
      </c>
      <c r="O493">
        <v>135.79</v>
      </c>
      <c r="P493">
        <v>132.65651597300501</v>
      </c>
      <c r="Q493">
        <v>127.81391678348901</v>
      </c>
      <c r="R493">
        <v>40.9300208611076</v>
      </c>
      <c r="S493" s="1">
        <f>(Table2[[#This Row],[Close Price]]-Table2[[#This Row],[20D EMA]])/Table2[[#This Row],[20D EMA]]</f>
        <v>4.3154871492746258E-2</v>
      </c>
      <c r="T493" s="1">
        <f>(Table2[[#This Row],[Close Price]]-Table2[[#This Row],[50D EMA]])/Table2[[#This Row],[50D EMA]]</f>
        <v>6.779526780897159E-2</v>
      </c>
      <c r="U493" s="1">
        <f>(Table2[[#This Row],[Close Price]]-Table2[[#This Row],[200D EMA]])/Table2[[#This Row],[200D EMA]]</f>
        <v>0.10825177386550715</v>
      </c>
      <c r="V493">
        <v>1.48156827110387</v>
      </c>
      <c r="W493">
        <v>138.88</v>
      </c>
      <c r="X493">
        <v>143.54</v>
      </c>
      <c r="Y493">
        <v>137.6</v>
      </c>
      <c r="Z493">
        <v>143.54</v>
      </c>
      <c r="AA493">
        <v>115</v>
      </c>
      <c r="AB493">
        <v>145.9</v>
      </c>
      <c r="AC493" s="1">
        <f>(Table2[[#This Row],[Close Price]]/Table2[[#This Row],[Day Low]])-1</f>
        <v>1.9945276497695952E-2</v>
      </c>
      <c r="AD493" s="1">
        <f>(Table2[[#This Row],[Day High]]/Table2[[#This Row],[Close Price]])-1</f>
        <v>1.3342746205435851E-2</v>
      </c>
      <c r="AE493" s="1">
        <f>(Table2[[#This Row],[Close Price]]/Table2[[#This Row],[Current Week Low]])-1</f>
        <v>2.9433139534883912E-2</v>
      </c>
      <c r="AF493" s="1">
        <f>(Table2[[#This Row],[Current Week High]]/Table2[[#This Row],[Close Price]])-1</f>
        <v>1.3342746205435851E-2</v>
      </c>
      <c r="AG493" s="1">
        <f>(Table2[[#This Row],[Close Price]]/Table2[[#This Row],[Current Month Low]])-1</f>
        <v>0.23173913043478267</v>
      </c>
      <c r="AH493" s="1">
        <f>(Table2[[#This Row],[Current Month High]]/Table2[[#This Row],[Close Price]])-1</f>
        <v>3.0003529827038466E-2</v>
      </c>
      <c r="AI493">
        <v>15.3900458877514</v>
      </c>
      <c r="AJ493">
        <v>28.889899909008101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0.01</v>
      </c>
      <c r="AM493" t="s">
        <v>2950</v>
      </c>
      <c r="AN493">
        <v>9.09</v>
      </c>
      <c r="AO493" t="s">
        <v>2950</v>
      </c>
      <c r="AP493">
        <v>4.3482304704920002E-3</v>
      </c>
      <c r="AQ493">
        <f>(Table2[[#This Row],[Sharpe Ratio]]-AVERAGE(Table2[Sharpe Ratio]))/_xlfn.STDEV.P(Table2[Sharpe Ratio])</f>
        <v>-0.60266150457980794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-0.76809340123577929</v>
      </c>
    </row>
    <row r="494" spans="1:44" x14ac:dyDescent="0.3">
      <c r="A494" t="s">
        <v>194</v>
      </c>
      <c r="B494" t="s">
        <v>195</v>
      </c>
      <c r="C494" t="s">
        <v>2907</v>
      </c>
      <c r="D494" t="s">
        <v>21</v>
      </c>
      <c r="E494">
        <v>129125.114877175</v>
      </c>
      <c r="F494">
        <v>1427.75</v>
      </c>
      <c r="G494">
        <v>1.31999575150427</v>
      </c>
      <c r="H494">
        <f>(Table2[[#This Row],[1Y Return vs Nifty]]-AVERAGE(Table2[1Y Return vs Nifty]))/_xlfn.STDEV.P(Table2[1Y Return vs Nifty])</f>
        <v>-0.52175999337041723</v>
      </c>
      <c r="I494">
        <v>2.3521865955587402</v>
      </c>
      <c r="J494">
        <f>(Table2[[#This Row],[1M Return vs Nifty]]-AVERAGE(Table2[1M Return vs Nifty]))/_xlfn.STDEV.P(Table2[1M Return vs Nifty])</f>
        <v>-0.10198911529131466</v>
      </c>
      <c r="K494">
        <v>0.25904066224384698</v>
      </c>
      <c r="L494">
        <f>(Table2[[#This Row],[6M Return vs Nifty]]-AVERAGE(Table2[6M Return vs Nifty]))/_xlfn.STDEV.P(Table2[6M Return vs Nifty])</f>
        <v>-0.37512140711924924</v>
      </c>
      <c r="M494">
        <v>0.68051288106368601</v>
      </c>
      <c r="N494">
        <f>(Table2[[#This Row],[1W Return vs Nifty]]-AVERAGE(Table2[1W Return vs Nifty]))/_xlfn.STDEV.P(Table2[1W Return vs Nifty])</f>
        <v>0.1512792349787464</v>
      </c>
      <c r="O494">
        <v>1355.16</v>
      </c>
      <c r="P494">
        <v>1316.1769495086701</v>
      </c>
      <c r="Q494">
        <v>1259.65488039038</v>
      </c>
      <c r="R494">
        <v>64.220384152306394</v>
      </c>
      <c r="S494" s="1">
        <f>(Table2[[#This Row],[Close Price]]-Table2[[#This Row],[20D EMA]])/Table2[[#This Row],[20D EMA]]</f>
        <v>5.3565630626641811E-2</v>
      </c>
      <c r="T494" s="1">
        <f>(Table2[[#This Row],[Close Price]]-Table2[[#This Row],[50D EMA]])/Table2[[#This Row],[50D EMA]]</f>
        <v>8.477055500248673E-2</v>
      </c>
      <c r="U494" s="1">
        <f>(Table2[[#This Row],[Close Price]]-Table2[[#This Row],[200D EMA]])/Table2[[#This Row],[200D EMA]]</f>
        <v>0.13344537636969711</v>
      </c>
      <c r="V494">
        <v>0.92404176146393902</v>
      </c>
      <c r="W494">
        <v>1394.75</v>
      </c>
      <c r="X494">
        <v>1432</v>
      </c>
      <c r="Y494">
        <v>1381</v>
      </c>
      <c r="Z494">
        <v>1432</v>
      </c>
      <c r="AA494">
        <v>1193.6500000000001</v>
      </c>
      <c r="AB494">
        <v>1440.3</v>
      </c>
      <c r="AC494" s="1">
        <f>(Table2[[#This Row],[Close Price]]/Table2[[#This Row],[Day Low]])-1</f>
        <v>2.3660154149489188E-2</v>
      </c>
      <c r="AD494" s="1">
        <f>(Table2[[#This Row],[Day High]]/Table2[[#This Row],[Close Price]])-1</f>
        <v>2.976711609175231E-3</v>
      </c>
      <c r="AE494" s="1">
        <f>(Table2[[#This Row],[Close Price]]/Table2[[#This Row],[Current Week Low]])-1</f>
        <v>3.3852280955829039E-2</v>
      </c>
      <c r="AF494" s="1">
        <f>(Table2[[#This Row],[Current Week High]]/Table2[[#This Row],[Close Price]])-1</f>
        <v>2.976711609175231E-3</v>
      </c>
      <c r="AG494" s="1">
        <f>(Table2[[#This Row],[Close Price]]/Table2[[#This Row],[Current Month Low]])-1</f>
        <v>0.19612114103799261</v>
      </c>
      <c r="AH494" s="1">
        <f>(Table2[[#This Row],[Current Month High]]/Table2[[#This Row],[Close Price]])-1</f>
        <v>8.7900542812116012E-3</v>
      </c>
      <c r="AI494">
        <v>0.87900542812116</v>
      </c>
      <c r="AJ494">
        <v>31.918137300194001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0.13</v>
      </c>
      <c r="AM494" t="s">
        <v>2950</v>
      </c>
      <c r="AN494">
        <v>8.3699999999999992</v>
      </c>
      <c r="AO494" t="s">
        <v>2950</v>
      </c>
      <c r="AP494">
        <v>4.1721916919169998E-3</v>
      </c>
      <c r="AQ494">
        <f>(Table2[[#This Row],[Sharpe Ratio]]-AVERAGE(Table2[Sharpe Ratio]))/_xlfn.STDEV.P(Table2[Sharpe Ratio])</f>
        <v>-0.60460454170791478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-1.4521958225101494</v>
      </c>
    </row>
    <row r="495" spans="1:44" x14ac:dyDescent="0.3">
      <c r="A495" t="s">
        <v>1179</v>
      </c>
      <c r="B495" t="s">
        <v>1180</v>
      </c>
      <c r="C495" t="s">
        <v>2918</v>
      </c>
      <c r="D495" t="s">
        <v>582</v>
      </c>
      <c r="E495">
        <v>8866.8964754999997</v>
      </c>
      <c r="F495">
        <v>1575.15</v>
      </c>
      <c r="G495">
        <v>-13.847658542487499</v>
      </c>
      <c r="H495">
        <f>(Table2[[#This Row],[1Y Return vs Nifty]]-AVERAGE(Table2[1Y Return vs Nifty]))/_xlfn.STDEV.P(Table2[1Y Return vs Nifty])</f>
        <v>-0.70244078004742416</v>
      </c>
      <c r="I495">
        <v>11.052296294524901</v>
      </c>
      <c r="J495">
        <f>(Table2[[#This Row],[1M Return vs Nifty]]-AVERAGE(Table2[1M Return vs Nifty]))/_xlfn.STDEV.P(Table2[1M Return vs Nifty])</f>
        <v>0.74788946953248092</v>
      </c>
      <c r="K495">
        <v>-1.40834359763536</v>
      </c>
      <c r="L495">
        <f>(Table2[[#This Row],[6M Return vs Nifty]]-AVERAGE(Table2[6M Return vs Nifty]))/_xlfn.STDEV.P(Table2[6M Return vs Nifty])</f>
        <v>-0.42621333398165279</v>
      </c>
      <c r="M495">
        <v>3.8839475443390699</v>
      </c>
      <c r="N495">
        <f>(Table2[[#This Row],[1W Return vs Nifty]]-AVERAGE(Table2[1W Return vs Nifty]))/_xlfn.STDEV.P(Table2[1W Return vs Nifty])</f>
        <v>0.78602887360030815</v>
      </c>
      <c r="O495">
        <v>1508.19</v>
      </c>
      <c r="P495">
        <v>1472.30998146774</v>
      </c>
      <c r="Q495">
        <v>1430.47950941554</v>
      </c>
      <c r="R495">
        <v>45.0409076564478</v>
      </c>
      <c r="S495" s="1">
        <f>(Table2[[#This Row],[Close Price]]-Table2[[#This Row],[20D EMA]])/Table2[[#This Row],[20D EMA]]</f>
        <v>4.4397589163169118E-2</v>
      </c>
      <c r="T495" s="1">
        <f>(Table2[[#This Row],[Close Price]]-Table2[[#This Row],[50D EMA]])/Table2[[#This Row],[50D EMA]]</f>
        <v>6.9849433765122773E-2</v>
      </c>
      <c r="U495" s="1">
        <f>(Table2[[#This Row],[Close Price]]-Table2[[#This Row],[200D EMA]])/Table2[[#This Row],[200D EMA]]</f>
        <v>0.10113426276449711</v>
      </c>
      <c r="V495">
        <v>1.26538308624823</v>
      </c>
      <c r="W495">
        <v>1570.1</v>
      </c>
      <c r="X495">
        <v>1610.95</v>
      </c>
      <c r="Y495">
        <v>1567.05</v>
      </c>
      <c r="Z495">
        <v>1610.95</v>
      </c>
      <c r="AA495">
        <v>1380</v>
      </c>
      <c r="AB495">
        <v>1671</v>
      </c>
      <c r="AC495" s="1">
        <f>(Table2[[#This Row],[Close Price]]/Table2[[#This Row],[Day Low]])-1</f>
        <v>3.2163556461373144E-3</v>
      </c>
      <c r="AD495" s="1">
        <f>(Table2[[#This Row],[Day High]]/Table2[[#This Row],[Close Price]])-1</f>
        <v>2.2727994159286391E-2</v>
      </c>
      <c r="AE495" s="1">
        <f>(Table2[[#This Row],[Close Price]]/Table2[[#This Row],[Current Week Low]])-1</f>
        <v>5.1689480233561014E-3</v>
      </c>
      <c r="AF495" s="1">
        <f>(Table2[[#This Row],[Current Week High]]/Table2[[#This Row],[Close Price]])-1</f>
        <v>2.2727994159286391E-2</v>
      </c>
      <c r="AG495" s="1">
        <f>(Table2[[#This Row],[Close Price]]/Table2[[#This Row],[Current Month Low]])-1</f>
        <v>0.141413043478261</v>
      </c>
      <c r="AH495" s="1">
        <f>(Table2[[#This Row],[Current Month High]]/Table2[[#This Row],[Close Price]])-1</f>
        <v>6.085134749071508E-2</v>
      </c>
      <c r="AI495">
        <v>6.6565089039139096</v>
      </c>
      <c r="AJ495">
        <v>29.855729596042799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</v>
      </c>
      <c r="AM495" t="s">
        <v>2951</v>
      </c>
      <c r="AN495">
        <v>8.0399999999999991</v>
      </c>
      <c r="AO495" t="s">
        <v>2950</v>
      </c>
      <c r="AP495">
        <v>2.7948545927349998E-3</v>
      </c>
      <c r="AQ495">
        <f>(Table2[[#This Row],[Sharpe Ratio]]-AVERAGE(Table2[Sharpe Ratio]))/_xlfn.STDEV.P(Table2[Sharpe Ratio])</f>
        <v>-0.61980697121403383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-0.21454274211032154</v>
      </c>
    </row>
    <row r="496" spans="1:44" x14ac:dyDescent="0.3">
      <c r="A496" t="s">
        <v>713</v>
      </c>
      <c r="B496" t="s">
        <v>714</v>
      </c>
      <c r="C496" t="s">
        <v>2919</v>
      </c>
      <c r="D496" t="s">
        <v>715</v>
      </c>
      <c r="E496">
        <v>20290.303711500001</v>
      </c>
      <c r="F496">
        <v>1437.45</v>
      </c>
      <c r="G496">
        <v>-14.159161583907499</v>
      </c>
      <c r="H496">
        <f>(Table2[[#This Row],[1Y Return vs Nifty]]-AVERAGE(Table2[1Y Return vs Nifty]))/_xlfn.STDEV.P(Table2[1Y Return vs Nifty])</f>
        <v>-0.70615148003340289</v>
      </c>
      <c r="I496">
        <v>4.3401181459091296</v>
      </c>
      <c r="J496">
        <f>(Table2[[#This Row],[1M Return vs Nifty]]-AVERAGE(Table2[1M Return vs Nifty]))/_xlfn.STDEV.P(Table2[1M Return vs Nifty])</f>
        <v>9.2203890451949391E-2</v>
      </c>
      <c r="K496">
        <v>-5.8330721448698704</v>
      </c>
      <c r="L496">
        <f>(Table2[[#This Row],[6M Return vs Nifty]]-AVERAGE(Table2[6M Return vs Nifty]))/_xlfn.STDEV.P(Table2[6M Return vs Nifty])</f>
        <v>-0.5617957025819611</v>
      </c>
      <c r="M496">
        <v>7.7426914502592901</v>
      </c>
      <c r="N496">
        <f>(Table2[[#This Row],[1W Return vs Nifty]]-AVERAGE(Table2[1W Return vs Nifty]))/_xlfn.STDEV.P(Table2[1W Return vs Nifty])</f>
        <v>1.5506258007346561</v>
      </c>
      <c r="O496">
        <v>1308.2</v>
      </c>
      <c r="P496">
        <v>1269.1130033035199</v>
      </c>
      <c r="Q496">
        <v>1267.6731229793199</v>
      </c>
      <c r="R496">
        <v>62.445709560534297</v>
      </c>
      <c r="S496" s="1">
        <f>(Table2[[#This Row],[Close Price]]-Table2[[#This Row],[20D EMA]])/Table2[[#This Row],[20D EMA]]</f>
        <v>9.8799877694542113E-2</v>
      </c>
      <c r="T496" s="1">
        <f>(Table2[[#This Row],[Close Price]]-Table2[[#This Row],[50D EMA]])/Table2[[#This Row],[50D EMA]]</f>
        <v>0.13264145608649225</v>
      </c>
      <c r="U496" s="1">
        <f>(Table2[[#This Row],[Close Price]]-Table2[[#This Row],[200D EMA]])/Table2[[#This Row],[200D EMA]]</f>
        <v>0.13392796135147667</v>
      </c>
      <c r="V496">
        <v>1.3680351853794901</v>
      </c>
      <c r="W496">
        <v>1400.1</v>
      </c>
      <c r="X496">
        <v>1445</v>
      </c>
      <c r="Y496">
        <v>1361.7</v>
      </c>
      <c r="Z496">
        <v>1445</v>
      </c>
      <c r="AA496">
        <v>1122.8499999999999</v>
      </c>
      <c r="AB496">
        <v>1445</v>
      </c>
      <c r="AC496" s="1">
        <f>(Table2[[#This Row],[Close Price]]/Table2[[#This Row],[Day Low]])-1</f>
        <v>2.667666595243201E-2</v>
      </c>
      <c r="AD496" s="1">
        <f>(Table2[[#This Row],[Day High]]/Table2[[#This Row],[Close Price]])-1</f>
        <v>5.2523566037079306E-3</v>
      </c>
      <c r="AE496" s="1">
        <f>(Table2[[#This Row],[Close Price]]/Table2[[#This Row],[Current Week Low]])-1</f>
        <v>5.5628993170301788E-2</v>
      </c>
      <c r="AF496" s="1">
        <f>(Table2[[#This Row],[Current Week High]]/Table2[[#This Row],[Close Price]])-1</f>
        <v>5.2523566037079306E-3</v>
      </c>
      <c r="AG496" s="1">
        <f>(Table2[[#This Row],[Close Price]]/Table2[[#This Row],[Current Month Low]])-1</f>
        <v>0.28017989936322762</v>
      </c>
      <c r="AH496" s="1">
        <f>(Table2[[#This Row],[Current Month High]]/Table2[[#This Row],[Close Price]])-1</f>
        <v>5.2523566037079306E-3</v>
      </c>
      <c r="AI496">
        <v>6.0071654666249197</v>
      </c>
      <c r="AJ496">
        <v>29.459179537983498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7.0000000000000007E-2</v>
      </c>
      <c r="AM496" t="s">
        <v>2950</v>
      </c>
      <c r="AN496">
        <v>18.809999999999999</v>
      </c>
      <c r="AO496" t="s">
        <v>2950</v>
      </c>
      <c r="AP496">
        <v>2.7764313523019999E-3</v>
      </c>
      <c r="AQ496">
        <f>(Table2[[#This Row],[Sharpe Ratio]]-AVERAGE(Table2[Sharpe Ratio]))/_xlfn.STDEV.P(Table2[Sharpe Ratio])</f>
        <v>-0.62001031868367162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-0.24512781011243034</v>
      </c>
    </row>
    <row r="497" spans="1:44" x14ac:dyDescent="0.3">
      <c r="A497" t="s">
        <v>405</v>
      </c>
      <c r="B497" t="s">
        <v>406</v>
      </c>
      <c r="C497" t="s">
        <v>2908</v>
      </c>
      <c r="D497" t="s">
        <v>24</v>
      </c>
      <c r="E497">
        <v>54943.685436990003</v>
      </c>
      <c r="F497">
        <v>82.91</v>
      </c>
      <c r="G497">
        <v>-20.449679804574298</v>
      </c>
      <c r="H497">
        <f>(Table2[[#This Row],[1Y Return vs Nifty]]-AVERAGE(Table2[1Y Return vs Nifty]))/_xlfn.STDEV.P(Table2[1Y Return vs Nifty])</f>
        <v>-0.78108566291271231</v>
      </c>
      <c r="I497">
        <v>3.2093968508411099</v>
      </c>
      <c r="J497">
        <f>(Table2[[#This Row],[1M Return vs Nifty]]-AVERAGE(Table2[1M Return vs Nifty]))/_xlfn.STDEV.P(Table2[1M Return vs Nifty])</f>
        <v>-1.8251706929395272E-2</v>
      </c>
      <c r="K497">
        <v>-17.426298276737398</v>
      </c>
      <c r="L497">
        <f>(Table2[[#This Row],[6M Return vs Nifty]]-AVERAGE(Table2[6M Return vs Nifty]))/_xlfn.STDEV.P(Table2[6M Return vs Nifty])</f>
        <v>-0.91703490921306596</v>
      </c>
      <c r="M497">
        <v>5.1917466122581297</v>
      </c>
      <c r="N497">
        <f>(Table2[[#This Row],[1W Return vs Nifty]]-AVERAGE(Table2[1W Return vs Nifty]))/_xlfn.STDEV.P(Table2[1W Return vs Nifty])</f>
        <v>1.04516479270236</v>
      </c>
      <c r="O497">
        <v>79.959999999999994</v>
      </c>
      <c r="P497">
        <v>79.526693929566804</v>
      </c>
      <c r="Q497">
        <v>80.254388547858895</v>
      </c>
      <c r="R497">
        <v>46.084171210547403</v>
      </c>
      <c r="S497" s="1">
        <f>(Table2[[#This Row],[Close Price]]-Table2[[#This Row],[20D EMA]])/Table2[[#This Row],[20D EMA]]</f>
        <v>3.6893446723361721E-2</v>
      </c>
      <c r="T497" s="1">
        <f>(Table2[[#This Row],[Close Price]]-Table2[[#This Row],[50D EMA]])/Table2[[#This Row],[50D EMA]]</f>
        <v>4.2543024275969954E-2</v>
      </c>
      <c r="U497" s="1">
        <f>(Table2[[#This Row],[Close Price]]-Table2[[#This Row],[200D EMA]])/Table2[[#This Row],[200D EMA]]</f>
        <v>3.3089921936885168E-2</v>
      </c>
      <c r="V497">
        <v>1.0117921286260401</v>
      </c>
      <c r="W497">
        <v>82.45</v>
      </c>
      <c r="X497">
        <v>83.49</v>
      </c>
      <c r="Y497">
        <v>81.7</v>
      </c>
      <c r="Z497">
        <v>83.7</v>
      </c>
      <c r="AA497">
        <v>70.8</v>
      </c>
      <c r="AB497">
        <v>84.5</v>
      </c>
      <c r="AC497" s="1">
        <f>(Table2[[#This Row],[Close Price]]/Table2[[#This Row],[Day Low]])-1</f>
        <v>5.579138872043643E-3</v>
      </c>
      <c r="AD497" s="1">
        <f>(Table2[[#This Row],[Day High]]/Table2[[#This Row],[Close Price]])-1</f>
        <v>6.995537329634427E-3</v>
      </c>
      <c r="AE497" s="1">
        <f>(Table2[[#This Row],[Close Price]]/Table2[[#This Row],[Current Week Low]])-1</f>
        <v>1.481028151774777E-2</v>
      </c>
      <c r="AF497" s="1">
        <f>(Table2[[#This Row],[Current Week High]]/Table2[[#This Row],[Close Price]])-1</f>
        <v>9.5284042938126312E-3</v>
      </c>
      <c r="AG497" s="1">
        <f>(Table2[[#This Row],[Close Price]]/Table2[[#This Row],[Current Month Low]])-1</f>
        <v>0.17104519774011306</v>
      </c>
      <c r="AH497" s="1">
        <f>(Table2[[#This Row],[Current Month High]]/Table2[[#This Row],[Close Price]])-1</f>
        <v>1.9177421300205166E-2</v>
      </c>
      <c r="AI497">
        <v>21.4570015679652</v>
      </c>
      <c r="AJ497">
        <v>17.104519774011301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-0.04</v>
      </c>
      <c r="AM497" t="s">
        <v>2949</v>
      </c>
      <c r="AN497">
        <v>7.33</v>
      </c>
      <c r="AO497" t="s">
        <v>2950</v>
      </c>
      <c r="AP497">
        <v>1.5337936896619999E-3</v>
      </c>
      <c r="AQ497">
        <f>(Table2[[#This Row],[Sharpe Ratio]]-AVERAGE(Table2[Sharpe Ratio]))/_xlfn.STDEV.P(Table2[Sharpe Ratio])</f>
        <v>-0.63372599618858505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98" spans="1:44" x14ac:dyDescent="0.3">
      <c r="A498" t="s">
        <v>1663</v>
      </c>
      <c r="B498" t="s">
        <v>1664</v>
      </c>
      <c r="C498" t="s">
        <v>2922</v>
      </c>
      <c r="D498" t="s">
        <v>268</v>
      </c>
      <c r="E498">
        <v>4295.2930463749999</v>
      </c>
      <c r="F498">
        <v>283.95</v>
      </c>
      <c r="G498">
        <v>3.4353833918966901</v>
      </c>
      <c r="H498">
        <f>(Table2[[#This Row],[1Y Return vs Nifty]]-AVERAGE(Table2[1Y Return vs Nifty]))/_xlfn.STDEV.P(Table2[1Y Return vs Nifty])</f>
        <v>-0.49656098134228044</v>
      </c>
      <c r="I498">
        <v>7.6420561221557399</v>
      </c>
      <c r="J498">
        <f>(Table2[[#This Row],[1M Return vs Nifty]]-AVERAGE(Table2[1M Return vs Nifty]))/_xlfn.STDEV.P(Table2[1M Return vs Nifty])</f>
        <v>0.41475687788863486</v>
      </c>
      <c r="K498">
        <v>-8.9512524661569408</v>
      </c>
      <c r="L498">
        <f>(Table2[[#This Row],[6M Return vs Nifty]]-AVERAGE(Table2[6M Return vs Nifty]))/_xlfn.STDEV.P(Table2[6M Return vs Nifty])</f>
        <v>-0.65734286873460701</v>
      </c>
      <c r="M498">
        <v>4.7686521986022603</v>
      </c>
      <c r="N498">
        <f>(Table2[[#This Row],[1W Return vs Nifty]]-AVERAGE(Table2[1W Return vs Nifty]))/_xlfn.STDEV.P(Table2[1W Return vs Nifty])</f>
        <v>0.96133007952726002</v>
      </c>
      <c r="O498">
        <v>272.76</v>
      </c>
      <c r="P498">
        <v>266.25355640529102</v>
      </c>
      <c r="Q498">
        <v>255.257198012136</v>
      </c>
      <c r="R498">
        <v>42.519967157098797</v>
      </c>
      <c r="S498" s="1">
        <f>(Table2[[#This Row],[Close Price]]-Table2[[#This Row],[20D EMA]])/Table2[[#This Row],[20D EMA]]</f>
        <v>4.1025076990761099E-2</v>
      </c>
      <c r="T498" s="1">
        <f>(Table2[[#This Row],[Close Price]]-Table2[[#This Row],[50D EMA]])/Table2[[#This Row],[50D EMA]]</f>
        <v>6.6464628054663244E-2</v>
      </c>
      <c r="U498" s="1">
        <f>(Table2[[#This Row],[Close Price]]-Table2[[#This Row],[200D EMA]])/Table2[[#This Row],[200D EMA]]</f>
        <v>0.11240741578029784</v>
      </c>
      <c r="V498">
        <v>2.8822876986531001</v>
      </c>
      <c r="W498">
        <v>282.3</v>
      </c>
      <c r="X498">
        <v>292.85000000000002</v>
      </c>
      <c r="Y498">
        <v>282.3</v>
      </c>
      <c r="Z498">
        <v>292.85000000000002</v>
      </c>
      <c r="AA498">
        <v>217.95</v>
      </c>
      <c r="AB498">
        <v>311.35000000000002</v>
      </c>
      <c r="AC498" s="1">
        <f>(Table2[[#This Row],[Close Price]]/Table2[[#This Row],[Day Low]])-1</f>
        <v>5.8448459086077875E-3</v>
      </c>
      <c r="AD498" s="1">
        <f>(Table2[[#This Row],[Day High]]/Table2[[#This Row],[Close Price]])-1</f>
        <v>3.1343546399013933E-2</v>
      </c>
      <c r="AE498" s="1">
        <f>(Table2[[#This Row],[Close Price]]/Table2[[#This Row],[Current Week Low]])-1</f>
        <v>5.8448459086077875E-3</v>
      </c>
      <c r="AF498" s="1">
        <f>(Table2[[#This Row],[Current Week High]]/Table2[[#This Row],[Close Price]])-1</f>
        <v>3.1343546399013933E-2</v>
      </c>
      <c r="AG498" s="1">
        <f>(Table2[[#This Row],[Close Price]]/Table2[[#This Row],[Current Month Low]])-1</f>
        <v>0.30282174810736406</v>
      </c>
      <c r="AH498" s="1">
        <f>(Table2[[#This Row],[Current Month High]]/Table2[[#This Row],[Close Price]])-1</f>
        <v>9.6495861947526018E-2</v>
      </c>
      <c r="AI498">
        <v>9.6495861947525992</v>
      </c>
      <c r="AJ498">
        <v>38.952777098115902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-0.02</v>
      </c>
      <c r="AM498" t="s">
        <v>2949</v>
      </c>
      <c r="AN498">
        <v>12.34</v>
      </c>
      <c r="AO498" t="s">
        <v>2950</v>
      </c>
      <c r="AP498">
        <v>2.7389414410199998E-4</v>
      </c>
      <c r="AQ498">
        <f>(Table2[[#This Row],[Sharpe Ratio]]-AVERAGE(Table2[Sharpe Ratio]))/_xlfn.STDEV.P(Table2[Sharpe Ratio])</f>
        <v>-0.64763220261948895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-0.42544909528048158</v>
      </c>
    </row>
    <row r="499" spans="1:44" x14ac:dyDescent="0.3">
      <c r="A499" t="s">
        <v>428</v>
      </c>
      <c r="B499" t="s">
        <v>429</v>
      </c>
      <c r="C499" t="s">
        <v>2920</v>
      </c>
      <c r="D499" t="s">
        <v>101</v>
      </c>
      <c r="E499">
        <v>48998.391598274997</v>
      </c>
      <c r="F499">
        <v>2569.6999999999998</v>
      </c>
      <c r="G499">
        <v>16.288099330284901</v>
      </c>
      <c r="H499">
        <f>(Table2[[#This Row],[1Y Return vs Nifty]]-AVERAGE(Table2[1Y Return vs Nifty]))/_xlfn.STDEV.P(Table2[1Y Return vs Nifty])</f>
        <v>-0.34345630334312705</v>
      </c>
      <c r="I499">
        <v>-4.4500737767214504</v>
      </c>
      <c r="J499">
        <f>(Table2[[#This Row],[1M Return vs Nifty]]-AVERAGE(Table2[1M Return vs Nifty]))/_xlfn.STDEV.P(Table2[1M Return vs Nifty])</f>
        <v>-0.76647446304313038</v>
      </c>
      <c r="K499">
        <v>10.4722580788305</v>
      </c>
      <c r="L499">
        <f>(Table2[[#This Row],[6M Return vs Nifty]]-AVERAGE(Table2[6M Return vs Nifty]))/_xlfn.STDEV.P(Table2[6M Return vs Nifty])</f>
        <v>-6.2168376534761038E-2</v>
      </c>
      <c r="M499">
        <v>-4.48507940574929</v>
      </c>
      <c r="N499">
        <f>(Table2[[#This Row],[1W Return vs Nifty]]-AVERAGE(Table2[1W Return vs Nifty]))/_xlfn.STDEV.P(Table2[1W Return vs Nifty])</f>
        <v>-0.87226523587004001</v>
      </c>
      <c r="O499">
        <v>2570.4899999999998</v>
      </c>
      <c r="P499">
        <v>2537.7888187625699</v>
      </c>
      <c r="Q499">
        <v>2357.6944474306001</v>
      </c>
      <c r="R499">
        <v>75.249275354543002</v>
      </c>
      <c r="S499" s="1">
        <f>(Table2[[#This Row],[Close Price]]-Table2[[#This Row],[20D EMA]])/Table2[[#This Row],[20D EMA]]</f>
        <v>-3.0733439927794456E-4</v>
      </c>
      <c r="T499" s="1">
        <f>(Table2[[#This Row],[Close Price]]-Table2[[#This Row],[50D EMA]])/Table2[[#This Row],[50D EMA]]</f>
        <v>1.2574403749240981E-2</v>
      </c>
      <c r="U499" s="1">
        <f>(Table2[[#This Row],[Close Price]]-Table2[[#This Row],[200D EMA]])/Table2[[#This Row],[200D EMA]]</f>
        <v>8.9920707409919864E-2</v>
      </c>
      <c r="V499">
        <v>0.88294037136068504</v>
      </c>
      <c r="W499">
        <v>2549.1999999999998</v>
      </c>
      <c r="X499">
        <v>2608</v>
      </c>
      <c r="Y499">
        <v>2519.0500000000002</v>
      </c>
      <c r="Z499">
        <v>2608</v>
      </c>
      <c r="AA499">
        <v>2150</v>
      </c>
      <c r="AB499">
        <v>2714</v>
      </c>
      <c r="AC499" s="1">
        <f>(Table2[[#This Row],[Close Price]]/Table2[[#This Row],[Day Low]])-1</f>
        <v>8.0417385846540679E-3</v>
      </c>
      <c r="AD499" s="1">
        <f>(Table2[[#This Row],[Day High]]/Table2[[#This Row],[Close Price]])-1</f>
        <v>1.4904463556057124E-2</v>
      </c>
      <c r="AE499" s="1">
        <f>(Table2[[#This Row],[Close Price]]/Table2[[#This Row],[Current Week Low]])-1</f>
        <v>2.0106786288481615E-2</v>
      </c>
      <c r="AF499" s="1">
        <f>(Table2[[#This Row],[Current Week High]]/Table2[[#This Row],[Close Price]])-1</f>
        <v>1.4904463556057124E-2</v>
      </c>
      <c r="AG499" s="1">
        <f>(Table2[[#This Row],[Close Price]]/Table2[[#This Row],[Current Month Low]])-1</f>
        <v>0.1952093023255812</v>
      </c>
      <c r="AH499" s="1">
        <f>(Table2[[#This Row],[Current Month High]]/Table2[[#This Row],[Close Price]])-1</f>
        <v>5.6154414912246597E-2</v>
      </c>
      <c r="AI499">
        <v>6.8762890609799001</v>
      </c>
      <c r="AJ499">
        <v>46.505131128848298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-7.0000000000000007E-2</v>
      </c>
      <c r="AM499" t="s">
        <v>2949</v>
      </c>
      <c r="AN499">
        <v>4.7300000000000004</v>
      </c>
      <c r="AO499" t="s">
        <v>2950</v>
      </c>
      <c r="AP499">
        <v>1.27062718641E-4</v>
      </c>
      <c r="AQ499">
        <f>(Table2[[#This Row],[Sharpe Ratio]]-AVERAGE(Table2[Sharpe Ratio]))/_xlfn.STDEV.P(Table2[Sharpe Ratio])</f>
        <v>-0.64925286207618949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-2.6936172408672481</v>
      </c>
    </row>
    <row r="500" spans="1:44" x14ac:dyDescent="0.3">
      <c r="A500" t="s">
        <v>1892</v>
      </c>
      <c r="B500" t="s">
        <v>1893</v>
      </c>
      <c r="C500" t="s">
        <v>2910</v>
      </c>
      <c r="D500" t="s">
        <v>1033</v>
      </c>
      <c r="E500">
        <v>3055.8633847649999</v>
      </c>
      <c r="F500">
        <v>430.5</v>
      </c>
      <c r="G500">
        <v>-11.111120235886</v>
      </c>
      <c r="H500">
        <f>(Table2[[#This Row],[1Y Return vs Nifty]]-AVERAGE(Table2[1Y Return vs Nifty]))/_xlfn.STDEV.P(Table2[1Y Return vs Nifty])</f>
        <v>-0.66984247022146892</v>
      </c>
      <c r="I500">
        <v>9.3847302102016901</v>
      </c>
      <c r="J500">
        <f>(Table2[[#This Row],[1M Return vs Nifty]]-AVERAGE(Table2[1M Return vs Nifty]))/_xlfn.STDEV.P(Table2[1M Return vs Nifty])</f>
        <v>0.58499167250663675</v>
      </c>
      <c r="K500">
        <v>-4.1932370811693698</v>
      </c>
      <c r="L500">
        <f>(Table2[[#This Row],[6M Return vs Nifty]]-AVERAGE(Table2[6M Return vs Nifty]))/_xlfn.STDEV.P(Table2[6M Return vs Nifty])</f>
        <v>-0.5115479371706092</v>
      </c>
      <c r="M500">
        <v>-1.0331886657690399</v>
      </c>
      <c r="N500">
        <f>(Table2[[#This Row],[1W Return vs Nifty]]-AVERAGE(Table2[1W Return vs Nifty]))/_xlfn.STDEV.P(Table2[1W Return vs Nifty])</f>
        <v>-0.18828487414064524</v>
      </c>
      <c r="O500">
        <v>408.08</v>
      </c>
      <c r="P500">
        <v>394.81376744301298</v>
      </c>
      <c r="Q500">
        <v>393.27528676101201</v>
      </c>
      <c r="R500">
        <v>42.773711060946802</v>
      </c>
      <c r="S500" s="1">
        <f>(Table2[[#This Row],[Close Price]]-Table2[[#This Row],[20D EMA]])/Table2[[#This Row],[20D EMA]]</f>
        <v>5.4940207802391727E-2</v>
      </c>
      <c r="T500" s="1">
        <f>(Table2[[#This Row],[Close Price]]-Table2[[#This Row],[50D EMA]])/Table2[[#This Row],[50D EMA]]</f>
        <v>9.0387507984097684E-2</v>
      </c>
      <c r="U500" s="1">
        <f>(Table2[[#This Row],[Close Price]]-Table2[[#This Row],[200D EMA]])/Table2[[#This Row],[200D EMA]]</f>
        <v>9.4653069979474536E-2</v>
      </c>
      <c r="V500">
        <v>3.2693291426931301</v>
      </c>
      <c r="W500">
        <v>423.35</v>
      </c>
      <c r="X500">
        <v>440</v>
      </c>
      <c r="Y500">
        <v>423.35</v>
      </c>
      <c r="Z500">
        <v>440</v>
      </c>
      <c r="AA500">
        <v>345.3</v>
      </c>
      <c r="AB500">
        <v>444</v>
      </c>
      <c r="AC500" s="1">
        <f>(Table2[[#This Row],[Close Price]]/Table2[[#This Row],[Day Low]])-1</f>
        <v>1.6889098854375728E-2</v>
      </c>
      <c r="AD500" s="1">
        <f>(Table2[[#This Row],[Day High]]/Table2[[#This Row],[Close Price]])-1</f>
        <v>2.2067363530778206E-2</v>
      </c>
      <c r="AE500" s="1">
        <f>(Table2[[#This Row],[Close Price]]/Table2[[#This Row],[Current Week Low]])-1</f>
        <v>1.6889098854375728E-2</v>
      </c>
      <c r="AF500" s="1">
        <f>(Table2[[#This Row],[Current Week High]]/Table2[[#This Row],[Close Price]])-1</f>
        <v>2.2067363530778206E-2</v>
      </c>
      <c r="AG500" s="1">
        <f>(Table2[[#This Row],[Close Price]]/Table2[[#This Row],[Current Month Low]])-1</f>
        <v>0.24674196350999122</v>
      </c>
      <c r="AH500" s="1">
        <f>(Table2[[#This Row],[Current Month High]]/Table2[[#This Row],[Close Price]])-1</f>
        <v>3.1358885017421567E-2</v>
      </c>
      <c r="AI500">
        <v>13.821138211382101</v>
      </c>
      <c r="AJ500">
        <v>27.348025440023601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0.08</v>
      </c>
      <c r="AM500" t="s">
        <v>2950</v>
      </c>
      <c r="AN500">
        <v>15.43</v>
      </c>
      <c r="AO500" t="s">
        <v>2950</v>
      </c>
      <c r="AP500">
        <v>1.20736480384E-4</v>
      </c>
      <c r="AQ500">
        <f>(Table2[[#This Row],[Sharpe Ratio]]-AVERAGE(Table2[Sharpe Ratio]))/_xlfn.STDEV.P(Table2[Sharpe Ratio])</f>
        <v>-0.64932268825831885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-1.4340062972844057</v>
      </c>
    </row>
    <row r="501" spans="1:44" x14ac:dyDescent="0.3">
      <c r="A501" t="s">
        <v>1966</v>
      </c>
      <c r="B501" t="s">
        <v>1967</v>
      </c>
      <c r="C501" t="s">
        <v>2919</v>
      </c>
      <c r="D501" t="s">
        <v>1112</v>
      </c>
      <c r="E501">
        <v>2809.4379097000001</v>
      </c>
      <c r="F501">
        <v>445.8</v>
      </c>
      <c r="G501">
        <v>-44.568982675848297</v>
      </c>
      <c r="H501">
        <f>(Table2[[#This Row],[1Y Return vs Nifty]]-AVERAGE(Table2[1Y Return vs Nifty]))/_xlfn.STDEV.P(Table2[1Y Return vs Nifty])</f>
        <v>-1.0684006644557678</v>
      </c>
      <c r="I501">
        <v>6.05045836510486</v>
      </c>
      <c r="J501">
        <f>(Table2[[#This Row],[1M Return vs Nifty]]-AVERAGE(Table2[1M Return vs Nifty]))/_xlfn.STDEV.P(Table2[1M Return vs Nifty])</f>
        <v>0.25928011998845946</v>
      </c>
      <c r="K501">
        <v>-21.967742530259599</v>
      </c>
      <c r="L501">
        <f>(Table2[[#This Row],[6M Return vs Nifty]]-AVERAGE(Table2[6M Return vs Nifty]))/_xlfn.STDEV.P(Table2[6M Return vs Nifty])</f>
        <v>-1.0561936761714685</v>
      </c>
      <c r="M501">
        <v>15.6159135980873</v>
      </c>
      <c r="N501">
        <f>(Table2[[#This Row],[1W Return vs Nifty]]-AVERAGE(Table2[1W Return vs Nifty]))/_xlfn.STDEV.P(Table2[1W Return vs Nifty])</f>
        <v>3.110677881837923</v>
      </c>
      <c r="O501">
        <v>396.93</v>
      </c>
      <c r="P501">
        <v>389.208129657234</v>
      </c>
      <c r="Q501">
        <v>428.47043039738401</v>
      </c>
      <c r="R501">
        <v>60.967473883409603</v>
      </c>
      <c r="S501" s="1">
        <f>(Table2[[#This Row],[Close Price]]-Table2[[#This Row],[20D EMA]])/Table2[[#This Row],[20D EMA]]</f>
        <v>0.1231199455823445</v>
      </c>
      <c r="T501" s="1">
        <f>(Table2[[#This Row],[Close Price]]-Table2[[#This Row],[50D EMA]])/Table2[[#This Row],[50D EMA]]</f>
        <v>0.14540259062061495</v>
      </c>
      <c r="U501" s="1">
        <f>(Table2[[#This Row],[Close Price]]-Table2[[#This Row],[200D EMA]])/Table2[[#This Row],[200D EMA]]</f>
        <v>4.0445193817794454E-2</v>
      </c>
      <c r="V501">
        <v>1.5298590442083799</v>
      </c>
      <c r="W501">
        <v>441</v>
      </c>
      <c r="X501">
        <v>460</v>
      </c>
      <c r="Y501">
        <v>414.4</v>
      </c>
      <c r="Z501">
        <v>460</v>
      </c>
      <c r="AA501">
        <v>330.55</v>
      </c>
      <c r="AB501">
        <v>460</v>
      </c>
      <c r="AC501" s="1">
        <f>(Table2[[#This Row],[Close Price]]/Table2[[#This Row],[Day Low]])-1</f>
        <v>1.0884353741496655E-2</v>
      </c>
      <c r="AD501" s="1">
        <f>(Table2[[#This Row],[Day High]]/Table2[[#This Row],[Close Price]])-1</f>
        <v>3.1852848811126044E-2</v>
      </c>
      <c r="AE501" s="1">
        <f>(Table2[[#This Row],[Close Price]]/Table2[[#This Row],[Current Week Low]])-1</f>
        <v>7.5772200772200815E-2</v>
      </c>
      <c r="AF501" s="1">
        <f>(Table2[[#This Row],[Current Week High]]/Table2[[#This Row],[Close Price]])-1</f>
        <v>3.1852848811126044E-2</v>
      </c>
      <c r="AG501" s="1">
        <f>(Table2[[#This Row],[Close Price]]/Table2[[#This Row],[Current Month Low]])-1</f>
        <v>0.34866132203902578</v>
      </c>
      <c r="AH501" s="1">
        <f>(Table2[[#This Row],[Current Month High]]/Table2[[#This Row],[Close Price]])-1</f>
        <v>3.1852848811126044E-2</v>
      </c>
      <c r="AI501">
        <v>48.968147151188802</v>
      </c>
      <c r="AJ501">
        <v>41.523809523809497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0.01</v>
      </c>
      <c r="AM501" t="s">
        <v>2950</v>
      </c>
      <c r="AN501">
        <v>20.18</v>
      </c>
      <c r="AO501" t="s">
        <v>2950</v>
      </c>
      <c r="AP501">
        <v>3.9586580063000003E-5</v>
      </c>
      <c r="AQ501">
        <f>(Table2[[#This Row],[Sharpe Ratio]]-AVERAGE(Table2[Sharpe Ratio]))/_xlfn.STDEV.P(Table2[Sharpe Ratio])</f>
        <v>-0.65021838448242497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02" spans="1:44" x14ac:dyDescent="0.3">
      <c r="A502" t="s">
        <v>125</v>
      </c>
      <c r="B502" t="s">
        <v>126</v>
      </c>
      <c r="C502" t="s">
        <v>2908</v>
      </c>
      <c r="D502" t="s">
        <v>49</v>
      </c>
      <c r="E502">
        <v>232149.00422952001</v>
      </c>
      <c r="F502">
        <v>359.05</v>
      </c>
      <c r="G502">
        <v>17.168385018266701</v>
      </c>
      <c r="H502">
        <f>(Table2[[#This Row],[1Y Return vs Nifty]]-AVERAGE(Table2[1Y Return vs Nifty]))/_xlfn.STDEV.P(Table2[1Y Return vs Nifty])</f>
        <v>-0.33297012614511001</v>
      </c>
      <c r="I502">
        <v>-6.5163942886901003</v>
      </c>
      <c r="J502">
        <f>(Table2[[#This Row],[1M Return vs Nifty]]-AVERAGE(Table2[1M Return vs Nifty]))/_xlfn.STDEV.P(Table2[1M Return vs Nifty])</f>
        <v>-0.96832496990662176</v>
      </c>
      <c r="K502">
        <v>41.872616794552002</v>
      </c>
      <c r="L502">
        <f>(Table2[[#This Row],[6M Return vs Nifty]]-AVERAGE(Table2[6M Return vs Nifty]))/_xlfn.STDEV.P(Table2[6M Return vs Nifty])</f>
        <v>0.90000025463194011</v>
      </c>
      <c r="M502">
        <v>-1.59991249810687</v>
      </c>
      <c r="N502">
        <f>(Table2[[#This Row],[1W Return vs Nifty]]-AVERAGE(Table2[1W Return vs Nifty]))/_xlfn.STDEV.P(Table2[1W Return vs Nifty])</f>
        <v>-0.30057926612517127</v>
      </c>
      <c r="O502">
        <v>357.02</v>
      </c>
      <c r="P502">
        <v>353.30159913247797</v>
      </c>
      <c r="Q502">
        <v>286.83083228240503</v>
      </c>
      <c r="R502">
        <v>58.157215236666502</v>
      </c>
      <c r="S502" s="1">
        <f>(Table2[[#This Row],[Close Price]]-Table2[[#This Row],[20D EMA]])/Table2[[#This Row],[20D EMA]]</f>
        <v>5.6859559688533685E-3</v>
      </c>
      <c r="T502" s="1">
        <f>(Table2[[#This Row],[Close Price]]-Table2[[#This Row],[50D EMA]])/Table2[[#This Row],[50D EMA]]</f>
        <v>1.6270520375897171E-2</v>
      </c>
      <c r="U502" s="1">
        <f>(Table2[[#This Row],[Close Price]]-Table2[[#This Row],[200D EMA]])/Table2[[#This Row],[200D EMA]]</f>
        <v>0.25178314040692168</v>
      </c>
      <c r="V502">
        <v>0.85706338913120605</v>
      </c>
      <c r="W502">
        <v>356.25</v>
      </c>
      <c r="X502">
        <v>362.5</v>
      </c>
      <c r="Y502">
        <v>352.3</v>
      </c>
      <c r="Z502">
        <v>362.5</v>
      </c>
      <c r="AA502">
        <v>307.3</v>
      </c>
      <c r="AB502">
        <v>368.3</v>
      </c>
      <c r="AC502" s="1">
        <f>(Table2[[#This Row],[Close Price]]/Table2[[#This Row],[Day Low]])-1</f>
        <v>7.8596491228071219E-3</v>
      </c>
      <c r="AD502" s="1">
        <f>(Table2[[#This Row],[Day High]]/Table2[[#This Row],[Close Price]])-1</f>
        <v>9.6086895975491249E-3</v>
      </c>
      <c r="AE502" s="1">
        <f>(Table2[[#This Row],[Close Price]]/Table2[[#This Row],[Current Week Low]])-1</f>
        <v>1.9159806982685268E-2</v>
      </c>
      <c r="AF502" s="1">
        <f>(Table2[[#This Row],[Current Week High]]/Table2[[#This Row],[Close Price]])-1</f>
        <v>9.6086895975491249E-3</v>
      </c>
      <c r="AG502" s="1">
        <f>(Table2[[#This Row],[Close Price]]/Table2[[#This Row],[Current Month Low]])-1</f>
        <v>0.16840221282134715</v>
      </c>
      <c r="AH502" s="1">
        <f>(Table2[[#This Row],[Current Month High]]/Table2[[#This Row],[Close Price]])-1</f>
        <v>2.5762428631109779E-2</v>
      </c>
      <c r="AI502">
        <v>9.92897925080071</v>
      </c>
      <c r="AJ502">
        <v>77.046351084812599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-0.09</v>
      </c>
      <c r="AM502" t="s">
        <v>2949</v>
      </c>
      <c r="AN502">
        <v>2.76</v>
      </c>
      <c r="AO502" t="s">
        <v>2950</v>
      </c>
      <c r="AQ502">
        <f>(Table2[[#This Row],[Sharpe Ratio]]-AVERAGE(Table2[Sharpe Ratio]))/_xlfn.STDEV.P(Table2[Sharpe Ratio])</f>
        <v>-0.65065532340838106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-1.3525294309533442</v>
      </c>
    </row>
    <row r="503" spans="1:44" x14ac:dyDescent="0.3">
      <c r="A503" t="s">
        <v>286</v>
      </c>
      <c r="B503" t="s">
        <v>287</v>
      </c>
      <c r="C503" t="s">
        <v>2915</v>
      </c>
      <c r="D503" t="s">
        <v>65</v>
      </c>
      <c r="E503">
        <v>82643.016266639999</v>
      </c>
      <c r="F503">
        <v>2128.1999999999998</v>
      </c>
      <c r="G503">
        <v>-2.10762359409991</v>
      </c>
      <c r="H503">
        <f>(Table2[[#This Row],[1Y Return vs Nifty]]-AVERAGE(Table2[1Y Return vs Nifty]))/_xlfn.STDEV.P(Table2[1Y Return vs Nifty])</f>
        <v>-0.56259062860176023</v>
      </c>
      <c r="I503">
        <v>0.72020312152233801</v>
      </c>
      <c r="J503">
        <f>(Table2[[#This Row],[1M Return vs Nifty]]-AVERAGE(Table2[1M Return vs Nifty]))/_xlfn.STDEV.P(Table2[1M Return vs Nifty])</f>
        <v>-0.2614109908033781</v>
      </c>
      <c r="K503">
        <v>-0.59712687019028898</v>
      </c>
      <c r="L503">
        <f>(Table2[[#This Row],[6M Return vs Nifty]]-AVERAGE(Table2[6M Return vs Nifty]))/_xlfn.STDEV.P(Table2[6M Return vs Nifty])</f>
        <v>-0.40135606100296667</v>
      </c>
      <c r="M503">
        <v>-4.5119980032577098</v>
      </c>
      <c r="N503">
        <f>(Table2[[#This Row],[1W Return vs Nifty]]-AVERAGE(Table2[1W Return vs Nifty]))/_xlfn.STDEV.P(Table2[1W Return vs Nifty])</f>
        <v>-0.87759906403783483</v>
      </c>
      <c r="O503">
        <v>2175.35</v>
      </c>
      <c r="P503">
        <v>2186.6931659542302</v>
      </c>
      <c r="Q503">
        <v>2038.2732454448001</v>
      </c>
      <c r="R503">
        <v>29.813756161189399</v>
      </c>
      <c r="S503" s="1">
        <f>(Table2[[#This Row],[Close Price]]-Table2[[#This Row],[20D EMA]])/Table2[[#This Row],[20D EMA]]</f>
        <v>-2.1674673041119863E-2</v>
      </c>
      <c r="T503" s="1">
        <f>(Table2[[#This Row],[Close Price]]-Table2[[#This Row],[50D EMA]])/Table2[[#This Row],[50D EMA]]</f>
        <v>-2.6749599287609727E-2</v>
      </c>
      <c r="U503" s="1">
        <f>(Table2[[#This Row],[Close Price]]-Table2[[#This Row],[200D EMA]])/Table2[[#This Row],[200D EMA]]</f>
        <v>4.4119086955672411E-2</v>
      </c>
      <c r="V503">
        <v>0.38999567779919297</v>
      </c>
      <c r="W503">
        <v>2115</v>
      </c>
      <c r="X503">
        <v>2194.9499999999998</v>
      </c>
      <c r="Y503">
        <v>2115</v>
      </c>
      <c r="Z503">
        <v>2194.9499999999998</v>
      </c>
      <c r="AA503">
        <v>1931.35</v>
      </c>
      <c r="AB503">
        <v>2282.75</v>
      </c>
      <c r="AC503" s="1">
        <f>(Table2[[#This Row],[Close Price]]/Table2[[#This Row],[Day Low]])-1</f>
        <v>6.2411347517730142E-3</v>
      </c>
      <c r="AD503" s="1">
        <f>(Table2[[#This Row],[Day High]]/Table2[[#This Row],[Close Price]])-1</f>
        <v>3.1364533408514195E-2</v>
      </c>
      <c r="AE503" s="1">
        <f>(Table2[[#This Row],[Close Price]]/Table2[[#This Row],[Current Week Low]])-1</f>
        <v>6.2411347517730142E-3</v>
      </c>
      <c r="AF503" s="1">
        <f>(Table2[[#This Row],[Current Week High]]/Table2[[#This Row],[Close Price]])-1</f>
        <v>3.1364533408514195E-2</v>
      </c>
      <c r="AG503" s="1">
        <f>(Table2[[#This Row],[Close Price]]/Table2[[#This Row],[Current Month Low]])-1</f>
        <v>0.10192352499546953</v>
      </c>
      <c r="AH503" s="1">
        <f>(Table2[[#This Row],[Current Month High]]/Table2[[#This Row],[Close Price]])-1</f>
        <v>7.2620054506155496E-2</v>
      </c>
      <c r="AI503">
        <v>17.000281928390201</v>
      </c>
      <c r="AJ503">
        <v>28.123777128924399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-0.12</v>
      </c>
      <c r="AM503" t="s">
        <v>2949</v>
      </c>
      <c r="AN503">
        <v>-1.3</v>
      </c>
      <c r="AO503" t="s">
        <v>2949</v>
      </c>
      <c r="AQ503">
        <f>(Table2[[#This Row],[Sharpe Ratio]]-AVERAGE(Table2[Sharpe Ratio]))/_xlfn.STDEV.P(Table2[Sharpe Ratio])</f>
        <v>-0.65065532340838106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04" spans="1:44" x14ac:dyDescent="0.3">
      <c r="A504" t="s">
        <v>559</v>
      </c>
      <c r="B504" t="s">
        <v>560</v>
      </c>
      <c r="C504" t="s">
        <v>2915</v>
      </c>
      <c r="D504" t="s">
        <v>283</v>
      </c>
      <c r="E504">
        <v>31803.356860989999</v>
      </c>
      <c r="F504">
        <v>1280.0999999999999</v>
      </c>
      <c r="G504">
        <v>63.051057488610397</v>
      </c>
      <c r="H504">
        <f>(Table2[[#This Row],[1Y Return vs Nifty]]-AVERAGE(Table2[1Y Return vs Nifty]))/_xlfn.STDEV.P(Table2[1Y Return vs Nifty])</f>
        <v>0.21359542684676144</v>
      </c>
      <c r="I504">
        <v>6.4077709701129004</v>
      </c>
      <c r="J504">
        <f>(Table2[[#This Row],[1M Return vs Nifty]]-AVERAGE(Table2[1M Return vs Nifty]))/_xlfn.STDEV.P(Table2[1M Return vs Nifty])</f>
        <v>0.29418454551771717</v>
      </c>
      <c r="K504">
        <v>21.728772149059399</v>
      </c>
      <c r="L504">
        <f>(Table2[[#This Row],[6M Return vs Nifty]]-AVERAGE(Table2[6M Return vs Nifty]))/_xlfn.STDEV.P(Table2[6M Return vs Nifty])</f>
        <v>0.28275331154895389</v>
      </c>
      <c r="M504">
        <v>-4.7328675447209898</v>
      </c>
      <c r="N504">
        <f>(Table2[[#This Row],[1W Return vs Nifty]]-AVERAGE(Table2[1W Return vs Nifty]))/_xlfn.STDEV.P(Table2[1W Return vs Nifty])</f>
        <v>-0.92136360939709039</v>
      </c>
      <c r="O504">
        <v>1283.1099999999999</v>
      </c>
      <c r="P504">
        <v>1291.27544927034</v>
      </c>
      <c r="Q504">
        <v>1114.0620597807599</v>
      </c>
      <c r="R504">
        <v>14.317697662497199</v>
      </c>
      <c r="S504" s="1">
        <f>(Table2[[#This Row],[Close Price]]-Table2[[#This Row],[20D EMA]])/Table2[[#This Row],[20D EMA]]</f>
        <v>-2.3458627865108922E-3</v>
      </c>
      <c r="T504" s="1">
        <f>(Table2[[#This Row],[Close Price]]-Table2[[#This Row],[50D EMA]])/Table2[[#This Row],[50D EMA]]</f>
        <v>-8.6545820077776579E-3</v>
      </c>
      <c r="U504" s="1">
        <f>(Table2[[#This Row],[Close Price]]-Table2[[#This Row],[200D EMA]])/Table2[[#This Row],[200D EMA]]</f>
        <v>0.14903832220254873</v>
      </c>
      <c r="V504">
        <v>1.12286112273782</v>
      </c>
      <c r="W504">
        <v>1261.0999999999999</v>
      </c>
      <c r="X504">
        <v>1318.35</v>
      </c>
      <c r="Y504">
        <v>1261.0999999999999</v>
      </c>
      <c r="Z504">
        <v>1324.7</v>
      </c>
      <c r="AA504">
        <v>1026.05</v>
      </c>
      <c r="AB504">
        <v>1388.95</v>
      </c>
      <c r="AC504" s="1">
        <f>(Table2[[#This Row],[Close Price]]/Table2[[#This Row],[Day Low]])-1</f>
        <v>1.506621203711056E-2</v>
      </c>
      <c r="AD504" s="1">
        <f>(Table2[[#This Row],[Day High]]/Table2[[#This Row],[Close Price]])-1</f>
        <v>2.9880478087649376E-2</v>
      </c>
      <c r="AE504" s="1">
        <f>(Table2[[#This Row],[Close Price]]/Table2[[#This Row],[Current Week Low]])-1</f>
        <v>1.506621203711056E-2</v>
      </c>
      <c r="AF504" s="1">
        <f>(Table2[[#This Row],[Current Week High]]/Table2[[#This Row],[Close Price]])-1</f>
        <v>3.484102804468403E-2</v>
      </c>
      <c r="AG504" s="1">
        <f>(Table2[[#This Row],[Close Price]]/Table2[[#This Row],[Current Month Low]])-1</f>
        <v>0.24760001949222743</v>
      </c>
      <c r="AH504" s="1">
        <f>(Table2[[#This Row],[Current Month High]]/Table2[[#This Row],[Close Price]])-1</f>
        <v>8.503241934223893E-2</v>
      </c>
      <c r="AI504">
        <v>18.264198109522699</v>
      </c>
      <c r="AJ504">
        <v>97.897503285151103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-0.06</v>
      </c>
      <c r="AM504" t="s">
        <v>2949</v>
      </c>
      <c r="AN504">
        <v>7.38</v>
      </c>
      <c r="AO504" t="s">
        <v>2950</v>
      </c>
      <c r="AQ504">
        <f>(Table2[[#This Row],[Sharpe Ratio]]-AVERAGE(Table2[Sharpe Ratio]))/_xlfn.STDEV.P(Table2[Sharpe Ratio])</f>
        <v>-0.65065532340838106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05" spans="1:44" x14ac:dyDescent="0.3">
      <c r="A505" t="s">
        <v>695</v>
      </c>
      <c r="B505" t="s">
        <v>696</v>
      </c>
      <c r="C505" t="s">
        <v>2916</v>
      </c>
      <c r="D505" t="s">
        <v>211</v>
      </c>
      <c r="E505">
        <v>21155.603801540001</v>
      </c>
      <c r="F505">
        <v>4030.3</v>
      </c>
      <c r="G505">
        <v>137.881942738703</v>
      </c>
      <c r="H505">
        <f>(Table2[[#This Row],[1Y Return vs Nifty]]-AVERAGE(Table2[1Y Return vs Nifty]))/_xlfn.STDEV.P(Table2[1Y Return vs Nifty])</f>
        <v>1.104999130587512</v>
      </c>
      <c r="I505">
        <v>13.5643745416657</v>
      </c>
      <c r="J505">
        <f>(Table2[[#This Row],[1M Return vs Nifty]]-AVERAGE(Table2[1M Return vs Nifty]))/_xlfn.STDEV.P(Table2[1M Return vs Nifty])</f>
        <v>0.99328424954317007</v>
      </c>
      <c r="K505">
        <v>41.950109070223299</v>
      </c>
      <c r="L505">
        <f>(Table2[[#This Row],[6M Return vs Nifty]]-AVERAGE(Table2[6M Return vs Nifty]))/_xlfn.STDEV.P(Table2[6M Return vs Nifty])</f>
        <v>0.90237477007883893</v>
      </c>
      <c r="M505">
        <v>0.93244855673249705</v>
      </c>
      <c r="N505">
        <f>(Table2[[#This Row],[1W Return vs Nifty]]-AVERAGE(Table2[1W Return vs Nifty]))/_xlfn.STDEV.P(Table2[1W Return vs Nifty])</f>
        <v>0.20119942873826233</v>
      </c>
      <c r="O505">
        <v>3582.05</v>
      </c>
      <c r="P505">
        <v>3237.1409592229802</v>
      </c>
      <c r="Q505">
        <v>2638.7716921649298</v>
      </c>
      <c r="R505">
        <v>72.224458357402597</v>
      </c>
      <c r="S505" s="1">
        <f>(Table2[[#This Row],[Close Price]]-Table2[[#This Row],[20D EMA]])/Table2[[#This Row],[20D EMA]]</f>
        <v>0.1251378400636507</v>
      </c>
      <c r="T505" s="1">
        <f>(Table2[[#This Row],[Close Price]]-Table2[[#This Row],[50D EMA]])/Table2[[#This Row],[50D EMA]]</f>
        <v>0.24501838219840885</v>
      </c>
      <c r="U505" s="1">
        <f>(Table2[[#This Row],[Close Price]]-Table2[[#This Row],[200D EMA]])/Table2[[#This Row],[200D EMA]]</f>
        <v>0.52733941021377928</v>
      </c>
      <c r="V505">
        <v>1.4031210385797701</v>
      </c>
      <c r="W505">
        <v>3831.35</v>
      </c>
      <c r="X505">
        <v>4072</v>
      </c>
      <c r="Y505">
        <v>3831.35</v>
      </c>
      <c r="Z505">
        <v>4072</v>
      </c>
      <c r="AA505">
        <v>2814</v>
      </c>
      <c r="AB505">
        <v>4072</v>
      </c>
      <c r="AC505" s="1">
        <f>(Table2[[#This Row],[Close Price]]/Table2[[#This Row],[Day Low]])-1</f>
        <v>5.192686650919387E-2</v>
      </c>
      <c r="AD505" s="1">
        <f>(Table2[[#This Row],[Day High]]/Table2[[#This Row],[Close Price]])-1</f>
        <v>1.0346624320770159E-2</v>
      </c>
      <c r="AE505" s="1">
        <f>(Table2[[#This Row],[Close Price]]/Table2[[#This Row],[Current Week Low]])-1</f>
        <v>5.192686650919387E-2</v>
      </c>
      <c r="AF505" s="1">
        <f>(Table2[[#This Row],[Current Week High]]/Table2[[#This Row],[Close Price]])-1</f>
        <v>1.0346624320770159E-2</v>
      </c>
      <c r="AG505" s="1">
        <f>(Table2[[#This Row],[Close Price]]/Table2[[#This Row],[Current Month Low]])-1</f>
        <v>0.43223169864960909</v>
      </c>
      <c r="AH505" s="1">
        <f>(Table2[[#This Row],[Current Month High]]/Table2[[#This Row],[Close Price]])-1</f>
        <v>1.0346624320770159E-2</v>
      </c>
      <c r="AI505">
        <v>1.0346624320770099</v>
      </c>
      <c r="AJ505">
        <v>175.84012045718899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0.36</v>
      </c>
      <c r="AM505" t="s">
        <v>2950</v>
      </c>
      <c r="AN505">
        <v>29.03</v>
      </c>
      <c r="AO505" t="s">
        <v>2950</v>
      </c>
      <c r="AQ505">
        <f>(Table2[[#This Row],[Sharpe Ratio]]-AVERAGE(Table2[Sharpe Ratio]))/_xlfn.STDEV.P(Table2[Sharpe Ratio])</f>
        <v>-0.65065532340838106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2.5512022555394021</v>
      </c>
    </row>
    <row r="506" spans="1:44" x14ac:dyDescent="0.3">
      <c r="A506" t="s">
        <v>705</v>
      </c>
      <c r="B506" t="s">
        <v>706</v>
      </c>
      <c r="C506" t="s">
        <v>2908</v>
      </c>
      <c r="D506" t="s">
        <v>49</v>
      </c>
      <c r="E506">
        <v>20586.122139499999</v>
      </c>
      <c r="F506">
        <v>794.1</v>
      </c>
      <c r="G506">
        <v>-6.7134389818677596</v>
      </c>
      <c r="H506">
        <f>(Table2[[#This Row],[1Y Return vs Nifty]]-AVERAGE(Table2[1Y Return vs Nifty]))/_xlfn.STDEV.P(Table2[1Y Return vs Nifty])</f>
        <v>-0.61745622162101854</v>
      </c>
      <c r="I506">
        <v>9.5728135764795592</v>
      </c>
      <c r="J506">
        <f>(Table2[[#This Row],[1M Return vs Nifty]]-AVERAGE(Table2[1M Return vs Nifty]))/_xlfn.STDEV.P(Table2[1M Return vs Nifty])</f>
        <v>0.60336477706417191</v>
      </c>
      <c r="K506">
        <v>2.94394586814688</v>
      </c>
      <c r="L506">
        <f>(Table2[[#This Row],[6M Return vs Nifty]]-AVERAGE(Table2[6M Return vs Nifty]))/_xlfn.STDEV.P(Table2[6M Return vs Nifty])</f>
        <v>-0.29285064103775693</v>
      </c>
      <c r="M506">
        <v>-3.5316533594158299</v>
      </c>
      <c r="N506">
        <f>(Table2[[#This Row],[1W Return vs Nifty]]-AVERAGE(Table2[1W Return vs Nifty]))/_xlfn.STDEV.P(Table2[1W Return vs Nifty])</f>
        <v>-0.68334712079171689</v>
      </c>
      <c r="O506">
        <v>784.47</v>
      </c>
      <c r="P506">
        <v>757.98472925249803</v>
      </c>
      <c r="Q506">
        <v>719.62160629465598</v>
      </c>
      <c r="R506">
        <v>33.324409089324298</v>
      </c>
      <c r="S506" s="1">
        <f>(Table2[[#This Row],[Close Price]]-Table2[[#This Row],[20D EMA]])/Table2[[#This Row],[20D EMA]]</f>
        <v>1.2275804046043819E-2</v>
      </c>
      <c r="T506" s="1">
        <f>(Table2[[#This Row],[Close Price]]-Table2[[#This Row],[50D EMA]])/Table2[[#This Row],[50D EMA]]</f>
        <v>4.7646435810280503E-2</v>
      </c>
      <c r="U506" s="1">
        <f>(Table2[[#This Row],[Close Price]]-Table2[[#This Row],[200D EMA]])/Table2[[#This Row],[200D EMA]]</f>
        <v>0.10349660579097197</v>
      </c>
      <c r="V506">
        <v>0.52542655233332203</v>
      </c>
      <c r="W506">
        <v>789.8</v>
      </c>
      <c r="X506">
        <v>805.35</v>
      </c>
      <c r="Y506">
        <v>789.8</v>
      </c>
      <c r="Z506">
        <v>824.5</v>
      </c>
      <c r="AA506">
        <v>714.7</v>
      </c>
      <c r="AB506">
        <v>862.75</v>
      </c>
      <c r="AC506" s="1">
        <f>(Table2[[#This Row],[Close Price]]/Table2[[#This Row],[Day Low]])-1</f>
        <v>5.4444163079261365E-3</v>
      </c>
      <c r="AD506" s="1">
        <f>(Table2[[#This Row],[Day High]]/Table2[[#This Row],[Close Price]])-1</f>
        <v>1.4166981488477504E-2</v>
      </c>
      <c r="AE506" s="1">
        <f>(Table2[[#This Row],[Close Price]]/Table2[[#This Row],[Current Week Low]])-1</f>
        <v>5.4444163079261365E-3</v>
      </c>
      <c r="AF506" s="1">
        <f>(Table2[[#This Row],[Current Week High]]/Table2[[#This Row],[Close Price]])-1</f>
        <v>3.8282332199974789E-2</v>
      </c>
      <c r="AG506" s="1">
        <f>(Table2[[#This Row],[Close Price]]/Table2[[#This Row],[Current Month Low]])-1</f>
        <v>0.11109556457254799</v>
      </c>
      <c r="AH506" s="1">
        <f>(Table2[[#This Row],[Current Month High]]/Table2[[#This Row],[Close Price]])-1</f>
        <v>8.6450069260798346E-2</v>
      </c>
      <c r="AI506">
        <v>10.3828233219997</v>
      </c>
      <c r="AJ506">
        <v>32.338971752353899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-0.04</v>
      </c>
      <c r="AM506" t="s">
        <v>2949</v>
      </c>
      <c r="AN506">
        <v>2.83</v>
      </c>
      <c r="AO506" t="s">
        <v>2950</v>
      </c>
      <c r="AQ506">
        <f>(Table2[[#This Row],[Sharpe Ratio]]-AVERAGE(Table2[Sharpe Ratio]))/_xlfn.STDEV.P(Table2[Sharpe Ratio])</f>
        <v>-0.65065532340838106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-1.6409445297947016</v>
      </c>
    </row>
    <row r="507" spans="1:44" x14ac:dyDescent="0.3">
      <c r="A507" t="s">
        <v>743</v>
      </c>
      <c r="B507" t="s">
        <v>744</v>
      </c>
      <c r="C507" t="s">
        <v>2915</v>
      </c>
      <c r="D507" t="s">
        <v>65</v>
      </c>
      <c r="E507">
        <v>19460.511023859999</v>
      </c>
      <c r="F507">
        <v>159.75</v>
      </c>
      <c r="G507">
        <v>54.977411840605903</v>
      </c>
      <c r="H507">
        <f>(Table2[[#This Row],[1Y Return vs Nifty]]-AVERAGE(Table2[1Y Return vs Nifty]))/_xlfn.STDEV.P(Table2[1Y Return vs Nifty])</f>
        <v>0.11742019640188721</v>
      </c>
      <c r="I507">
        <v>2.1043589643577798</v>
      </c>
      <c r="J507">
        <f>(Table2[[#This Row],[1M Return vs Nifty]]-AVERAGE(Table2[1M Return vs Nifty]))/_xlfn.STDEV.P(Table2[1M Return vs Nifty])</f>
        <v>-0.12619839583755124</v>
      </c>
      <c r="K507">
        <v>4.1498261637937803</v>
      </c>
      <c r="L507">
        <f>(Table2[[#This Row],[6M Return vs Nifty]]-AVERAGE(Table2[6M Return vs Nifty]))/_xlfn.STDEV.P(Table2[6M Return vs Nifty])</f>
        <v>-0.25590010158953852</v>
      </c>
      <c r="M507">
        <v>-1.7711149373344</v>
      </c>
      <c r="N507">
        <f>(Table2[[#This Row],[1W Return vs Nifty]]-AVERAGE(Table2[1W Return vs Nifty]))/_xlfn.STDEV.P(Table2[1W Return vs Nifty])</f>
        <v>-0.33450244479231261</v>
      </c>
      <c r="O507">
        <v>153.43</v>
      </c>
      <c r="P507">
        <v>148.37084800367199</v>
      </c>
      <c r="Q507">
        <v>132.09292242187701</v>
      </c>
      <c r="R507">
        <v>47.580957159704703</v>
      </c>
      <c r="S507" s="1">
        <f>(Table2[[#This Row],[Close Price]]-Table2[[#This Row],[20D EMA]])/Table2[[#This Row],[20D EMA]]</f>
        <v>4.1191422798670357E-2</v>
      </c>
      <c r="T507" s="1">
        <f>(Table2[[#This Row],[Close Price]]-Table2[[#This Row],[50D EMA]])/Table2[[#This Row],[50D EMA]]</f>
        <v>7.66939877303012E-2</v>
      </c>
      <c r="U507" s="1">
        <f>(Table2[[#This Row],[Close Price]]-Table2[[#This Row],[200D EMA]])/Table2[[#This Row],[200D EMA]]</f>
        <v>0.20937592318377291</v>
      </c>
      <c r="V507">
        <v>0.67599633307807605</v>
      </c>
      <c r="W507">
        <v>156.19999999999999</v>
      </c>
      <c r="X507">
        <v>161.01</v>
      </c>
      <c r="Y507">
        <v>154.5</v>
      </c>
      <c r="Z507">
        <v>161.01</v>
      </c>
      <c r="AA507">
        <v>136.1</v>
      </c>
      <c r="AB507">
        <v>161.66</v>
      </c>
      <c r="AC507" s="1">
        <f>(Table2[[#This Row],[Close Price]]/Table2[[#This Row],[Day Low]])-1</f>
        <v>2.2727272727272707E-2</v>
      </c>
      <c r="AD507" s="1">
        <f>(Table2[[#This Row],[Day High]]/Table2[[#This Row],[Close Price]])-1</f>
        <v>7.8873239436618725E-3</v>
      </c>
      <c r="AE507" s="1">
        <f>(Table2[[#This Row],[Close Price]]/Table2[[#This Row],[Current Week Low]])-1</f>
        <v>3.398058252427183E-2</v>
      </c>
      <c r="AF507" s="1">
        <f>(Table2[[#This Row],[Current Week High]]/Table2[[#This Row],[Close Price]])-1</f>
        <v>7.8873239436618725E-3</v>
      </c>
      <c r="AG507" s="1">
        <f>(Table2[[#This Row],[Close Price]]/Table2[[#This Row],[Current Month Low]])-1</f>
        <v>0.1737692872887584</v>
      </c>
      <c r="AH507" s="1">
        <f>(Table2[[#This Row],[Current Month High]]/Table2[[#This Row],[Close Price]])-1</f>
        <v>1.1956181533646193E-2</v>
      </c>
      <c r="AI507">
        <v>4.35054773082941</v>
      </c>
      <c r="AJ507">
        <v>83.185080865587196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0.16</v>
      </c>
      <c r="AM507" t="s">
        <v>2950</v>
      </c>
      <c r="AN507">
        <v>7.87</v>
      </c>
      <c r="AO507" t="s">
        <v>2950</v>
      </c>
      <c r="AQ507">
        <f>(Table2[[#This Row],[Sharpe Ratio]]-AVERAGE(Table2[Sharpe Ratio]))/_xlfn.STDEV.P(Table2[Sharpe Ratio])</f>
        <v>-0.65065532340838106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-1.2498360692258963</v>
      </c>
    </row>
    <row r="508" spans="1:44" x14ac:dyDescent="0.3">
      <c r="A508" t="s">
        <v>759</v>
      </c>
      <c r="B508" t="s">
        <v>760</v>
      </c>
      <c r="C508" t="s">
        <v>2913</v>
      </c>
      <c r="D508" t="s">
        <v>129</v>
      </c>
      <c r="E508">
        <v>19034.28499575</v>
      </c>
      <c r="F508">
        <v>57.63</v>
      </c>
      <c r="G508">
        <v>8.0367592058409301</v>
      </c>
      <c r="H508">
        <f>(Table2[[#This Row],[1Y Return vs Nifty]]-AVERAGE(Table2[1Y Return vs Nifty]))/_xlfn.STDEV.P(Table2[1Y Return vs Nifty])</f>
        <v>-0.4417482736060997</v>
      </c>
      <c r="I508">
        <v>-15.447268689308901</v>
      </c>
      <c r="J508">
        <f>(Table2[[#This Row],[1M Return vs Nifty]]-AVERAGE(Table2[1M Return vs Nifty]))/_xlfn.STDEV.P(Table2[1M Return vs Nifty])</f>
        <v>-1.8407460265904143</v>
      </c>
      <c r="K508">
        <v>4.3810678679813799</v>
      </c>
      <c r="L508">
        <f>(Table2[[#This Row],[6M Return vs Nifty]]-AVERAGE(Table2[6M Return vs Nifty]))/_xlfn.STDEV.P(Table2[6M Return vs Nifty])</f>
        <v>-0.24881440183683345</v>
      </c>
      <c r="M508">
        <v>-4.24361021143649</v>
      </c>
      <c r="N508">
        <f>(Table2[[#This Row],[1W Return vs Nifty]]-AVERAGE(Table2[1W Return vs Nifty]))/_xlfn.STDEV.P(Table2[1W Return vs Nifty])</f>
        <v>-0.82441893964760526</v>
      </c>
      <c r="O508">
        <v>59.59</v>
      </c>
      <c r="P508">
        <v>60.587177054044197</v>
      </c>
      <c r="Q508">
        <v>55.5592086859793</v>
      </c>
      <c r="R508">
        <v>56.478812247801699</v>
      </c>
      <c r="S508" s="1">
        <f>(Table2[[#This Row],[Close Price]]-Table2[[#This Row],[20D EMA]])/Table2[[#This Row],[20D EMA]]</f>
        <v>-3.2891424735693918E-2</v>
      </c>
      <c r="T508" s="1">
        <f>(Table2[[#This Row],[Close Price]]-Table2[[#This Row],[50D EMA]])/Table2[[#This Row],[50D EMA]]</f>
        <v>-4.8808629116460923E-2</v>
      </c>
      <c r="U508" s="1">
        <f>(Table2[[#This Row],[Close Price]]-Table2[[#This Row],[200D EMA]])/Table2[[#This Row],[200D EMA]]</f>
        <v>3.7271792795408897E-2</v>
      </c>
      <c r="V508">
        <v>0.46058523654575201</v>
      </c>
      <c r="W508">
        <v>57.5</v>
      </c>
      <c r="X508">
        <v>58.85</v>
      </c>
      <c r="Y508">
        <v>57.5</v>
      </c>
      <c r="Z508">
        <v>58.85</v>
      </c>
      <c r="AA508">
        <v>51.9</v>
      </c>
      <c r="AB508">
        <v>64.2</v>
      </c>
      <c r="AC508" s="1">
        <f>(Table2[[#This Row],[Close Price]]/Table2[[#This Row],[Day Low]])-1</f>
        <v>2.2608695652175381E-3</v>
      </c>
      <c r="AD508" s="1">
        <f>(Table2[[#This Row],[Day High]]/Table2[[#This Row],[Close Price]])-1</f>
        <v>2.1169529758806149E-2</v>
      </c>
      <c r="AE508" s="1">
        <f>(Table2[[#This Row],[Close Price]]/Table2[[#This Row],[Current Week Low]])-1</f>
        <v>2.2608695652175381E-3</v>
      </c>
      <c r="AF508" s="1">
        <f>(Table2[[#This Row],[Current Week High]]/Table2[[#This Row],[Close Price]])-1</f>
        <v>2.1169529758806149E-2</v>
      </c>
      <c r="AG508" s="1">
        <f>(Table2[[#This Row],[Close Price]]/Table2[[#This Row],[Current Month Low]])-1</f>
        <v>0.11040462427745679</v>
      </c>
      <c r="AH508" s="1">
        <f>(Table2[[#This Row],[Current Month High]]/Table2[[#This Row],[Close Price]])-1</f>
        <v>0.11400312337324303</v>
      </c>
      <c r="AI508">
        <v>27.884782231476599</v>
      </c>
      <c r="AJ508">
        <v>47.203065134099603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-0.18</v>
      </c>
      <c r="AM508" t="s">
        <v>2949</v>
      </c>
      <c r="AN508">
        <v>-3.22</v>
      </c>
      <c r="AO508" t="s">
        <v>2949</v>
      </c>
      <c r="AQ508">
        <f>(Table2[[#This Row],[Sharpe Ratio]]-AVERAGE(Table2[Sharpe Ratio]))/_xlfn.STDEV.P(Table2[Sharpe Ratio])</f>
        <v>-0.65065532340838106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09" spans="1:44" x14ac:dyDescent="0.3">
      <c r="A509" t="s">
        <v>877</v>
      </c>
      <c r="B509" t="s">
        <v>878</v>
      </c>
      <c r="C509" t="s">
        <v>2915</v>
      </c>
      <c r="D509" t="s">
        <v>65</v>
      </c>
      <c r="E509">
        <v>15186.611253659999</v>
      </c>
      <c r="F509">
        <v>1541.25</v>
      </c>
      <c r="G509">
        <v>36.389480963037201</v>
      </c>
      <c r="H509">
        <f>(Table2[[#This Row],[1Y Return vs Nifty]]-AVERAGE(Table2[1Y Return vs Nifty]))/_xlfn.STDEV.P(Table2[1Y Return vs Nifty])</f>
        <v>-0.10400375673945686</v>
      </c>
      <c r="I509">
        <v>1.6366995771272801</v>
      </c>
      <c r="J509">
        <f>(Table2[[#This Row],[1M Return vs Nifty]]-AVERAGE(Table2[1M Return vs Nifty]))/_xlfn.STDEV.P(Table2[1M Return vs Nifty])</f>
        <v>-0.1718821529338842</v>
      </c>
      <c r="K509">
        <v>-8.7760717216021398</v>
      </c>
      <c r="L509">
        <f>(Table2[[#This Row],[6M Return vs Nifty]]-AVERAGE(Table2[6M Return vs Nifty]))/_xlfn.STDEV.P(Table2[6M Return vs Nifty])</f>
        <v>-0.65197498683487998</v>
      </c>
      <c r="M509">
        <v>-1.5598904172594501</v>
      </c>
      <c r="N509">
        <f>(Table2[[#This Row],[1W Return vs Nifty]]-AVERAGE(Table2[1W Return vs Nifty]))/_xlfn.STDEV.P(Table2[1W Return vs Nifty])</f>
        <v>-0.29264902748287352</v>
      </c>
      <c r="O509">
        <v>1507.31</v>
      </c>
      <c r="P509">
        <v>1499.71891130989</v>
      </c>
      <c r="Q509">
        <v>1360.0826134368799</v>
      </c>
      <c r="R509">
        <v>34.968662945848799</v>
      </c>
      <c r="S509" s="1">
        <f>(Table2[[#This Row],[Close Price]]-Table2[[#This Row],[20D EMA]])/Table2[[#This Row],[20D EMA]]</f>
        <v>2.2516934140953127E-2</v>
      </c>
      <c r="T509" s="1">
        <f>(Table2[[#This Row],[Close Price]]-Table2[[#This Row],[50D EMA]])/Table2[[#This Row],[50D EMA]]</f>
        <v>2.7692581841110307E-2</v>
      </c>
      <c r="U509" s="1">
        <f>(Table2[[#This Row],[Close Price]]-Table2[[#This Row],[200D EMA]])/Table2[[#This Row],[200D EMA]]</f>
        <v>0.13320322219641983</v>
      </c>
      <c r="V509">
        <v>0.38079492511918001</v>
      </c>
      <c r="W509">
        <v>1489.25</v>
      </c>
      <c r="X509">
        <v>1555</v>
      </c>
      <c r="Y509">
        <v>1489.25</v>
      </c>
      <c r="Z509">
        <v>1559.95</v>
      </c>
      <c r="AA509">
        <v>1327.05</v>
      </c>
      <c r="AB509">
        <v>1595.4</v>
      </c>
      <c r="AC509" s="1">
        <f>(Table2[[#This Row],[Close Price]]/Table2[[#This Row],[Day Low]])-1</f>
        <v>3.4916904482121813E-2</v>
      </c>
      <c r="AD509" s="1">
        <f>(Table2[[#This Row],[Day High]]/Table2[[#This Row],[Close Price]])-1</f>
        <v>8.921330089213253E-3</v>
      </c>
      <c r="AE509" s="1">
        <f>(Table2[[#This Row],[Close Price]]/Table2[[#This Row],[Current Week Low]])-1</f>
        <v>3.4916904482121813E-2</v>
      </c>
      <c r="AF509" s="1">
        <f>(Table2[[#This Row],[Current Week High]]/Table2[[#This Row],[Close Price]])-1</f>
        <v>1.2133008921330068E-2</v>
      </c>
      <c r="AG509" s="1">
        <f>(Table2[[#This Row],[Close Price]]/Table2[[#This Row],[Current Month Low]])-1</f>
        <v>0.16141064767717883</v>
      </c>
      <c r="AH509" s="1">
        <f>(Table2[[#This Row],[Current Month High]]/Table2[[#This Row],[Close Price]])-1</f>
        <v>3.5133819951338241E-2</v>
      </c>
      <c r="AI509">
        <v>11.922141119221401</v>
      </c>
      <c r="AJ509">
        <v>71.240486639631101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</v>
      </c>
      <c r="AM509" t="s">
        <v>2951</v>
      </c>
      <c r="AN509">
        <v>5.0599999999999996</v>
      </c>
      <c r="AO509" t="s">
        <v>2950</v>
      </c>
      <c r="AQ509">
        <f>(Table2[[#This Row],[Sharpe Ratio]]-AVERAGE(Table2[Sharpe Ratio]))/_xlfn.STDEV.P(Table2[Sharpe Ratio])</f>
        <v>-0.65065532340838106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-1.8711652473994755</v>
      </c>
    </row>
    <row r="510" spans="1:44" x14ac:dyDescent="0.3">
      <c r="A510" t="s">
        <v>934</v>
      </c>
      <c r="B510" t="s">
        <v>935</v>
      </c>
      <c r="C510" t="s">
        <v>2910</v>
      </c>
      <c r="D510" t="s">
        <v>124</v>
      </c>
      <c r="E510">
        <v>13928.7606734</v>
      </c>
      <c r="F510">
        <v>720.2</v>
      </c>
      <c r="G510">
        <v>44.594236356526899</v>
      </c>
      <c r="H510">
        <f>(Table2[[#This Row],[1Y Return vs Nifty]]-AVERAGE(Table2[1Y Return vs Nifty]))/_xlfn.STDEV.P(Table2[1Y Return vs Nifty])</f>
        <v>-6.266715120875112E-3</v>
      </c>
      <c r="I510">
        <v>27.751409752046101</v>
      </c>
      <c r="J510">
        <f>(Table2[[#This Row],[1M Return vs Nifty]]-AVERAGE(Table2[1M Return vs Nifty]))/_xlfn.STDEV.P(Table2[1M Return vs Nifty])</f>
        <v>2.3791584309774829</v>
      </c>
      <c r="K510">
        <v>19.054553643073898</v>
      </c>
      <c r="L510">
        <f>(Table2[[#This Row],[6M Return vs Nifty]]-AVERAGE(Table2[6M Return vs Nifty]))/_xlfn.STDEV.P(Table2[6M Return vs Nifty])</f>
        <v>0.20081000693133952</v>
      </c>
      <c r="M510">
        <v>-2.53845410926052</v>
      </c>
      <c r="N510">
        <f>(Table2[[#This Row],[1W Return vs Nifty]]-AVERAGE(Table2[1W Return vs Nifty]))/_xlfn.STDEV.P(Table2[1W Return vs Nifty])</f>
        <v>-0.4865480812037839</v>
      </c>
      <c r="O510">
        <v>672.07</v>
      </c>
      <c r="P510">
        <v>610.27083168497302</v>
      </c>
      <c r="Q510">
        <v>536.58329510035605</v>
      </c>
      <c r="R510">
        <v>70.206214565564395</v>
      </c>
      <c r="S510" s="1">
        <f>(Table2[[#This Row],[Close Price]]-Table2[[#This Row],[20D EMA]])/Table2[[#This Row],[20D EMA]]</f>
        <v>7.1614563959111394E-2</v>
      </c>
      <c r="T510" s="1">
        <f>(Table2[[#This Row],[Close Price]]-Table2[[#This Row],[50D EMA]])/Table2[[#This Row],[50D EMA]]</f>
        <v>0.18013177528329488</v>
      </c>
      <c r="U510" s="1">
        <f>(Table2[[#This Row],[Close Price]]-Table2[[#This Row],[200D EMA]])/Table2[[#This Row],[200D EMA]]</f>
        <v>0.34219608880165109</v>
      </c>
      <c r="V510">
        <v>1.3418004323950901</v>
      </c>
      <c r="W510">
        <v>715.05</v>
      </c>
      <c r="X510">
        <v>735</v>
      </c>
      <c r="Y510">
        <v>713</v>
      </c>
      <c r="Z510">
        <v>735</v>
      </c>
      <c r="AA510">
        <v>540.54999999999995</v>
      </c>
      <c r="AB510">
        <v>747</v>
      </c>
      <c r="AC510" s="1">
        <f>(Table2[[#This Row],[Close Price]]/Table2[[#This Row],[Day Low]])-1</f>
        <v>7.2022935459059578E-3</v>
      </c>
      <c r="AD510" s="1">
        <f>(Table2[[#This Row],[Day High]]/Table2[[#This Row],[Close Price]])-1</f>
        <v>2.0549847264648591E-2</v>
      </c>
      <c r="AE510" s="1">
        <f>(Table2[[#This Row],[Close Price]]/Table2[[#This Row],[Current Week Low]])-1</f>
        <v>1.0098176718092544E-2</v>
      </c>
      <c r="AF510" s="1">
        <f>(Table2[[#This Row],[Current Week High]]/Table2[[#This Row],[Close Price]])-1</f>
        <v>2.0549847264648591E-2</v>
      </c>
      <c r="AG510" s="1">
        <f>(Table2[[#This Row],[Close Price]]/Table2[[#This Row],[Current Month Low]])-1</f>
        <v>0.33234668393303135</v>
      </c>
      <c r="AH510" s="1">
        <f>(Table2[[#This Row],[Current Month High]]/Table2[[#This Row],[Close Price]])-1</f>
        <v>3.7211885587336679E-2</v>
      </c>
      <c r="AI510">
        <v>3.7211885587336599</v>
      </c>
      <c r="AJ510">
        <v>78.576741879494094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0.3</v>
      </c>
      <c r="AM510" t="s">
        <v>2950</v>
      </c>
      <c r="AN510">
        <v>11.16</v>
      </c>
      <c r="AO510" t="s">
        <v>2950</v>
      </c>
      <c r="AQ510">
        <f>(Table2[[#This Row],[Sharpe Ratio]]-AVERAGE(Table2[Sharpe Ratio]))/_xlfn.STDEV.P(Table2[Sharpe Ratio])</f>
        <v>-0.65065532340838106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1.4364983181757824</v>
      </c>
    </row>
    <row r="511" spans="1:44" x14ac:dyDescent="0.3">
      <c r="A511" t="s">
        <v>974</v>
      </c>
      <c r="B511" t="s">
        <v>975</v>
      </c>
      <c r="C511" t="s">
        <v>2908</v>
      </c>
      <c r="D511" t="s">
        <v>691</v>
      </c>
      <c r="E511">
        <v>12761.13389915</v>
      </c>
      <c r="F511">
        <v>687.3</v>
      </c>
      <c r="G511">
        <v>69.509774086689404</v>
      </c>
      <c r="H511">
        <f>(Table2[[#This Row],[1Y Return vs Nifty]]-AVERAGE(Table2[1Y Return vs Nifty]))/_xlfn.STDEV.P(Table2[1Y Return vs Nifty])</f>
        <v>0.29053322970313433</v>
      </c>
      <c r="I511">
        <v>-10.971235423011001</v>
      </c>
      <c r="J511">
        <f>(Table2[[#This Row],[1M Return vs Nifty]]-AVERAGE(Table2[1M Return vs Nifty]))/_xlfn.STDEV.P(Table2[1M Return vs Nifty])</f>
        <v>-1.4035004113497773</v>
      </c>
      <c r="K511">
        <v>25.638991594463299</v>
      </c>
      <c r="L511">
        <f>(Table2[[#This Row],[6M Return vs Nifty]]-AVERAGE(Table2[6M Return vs Nifty]))/_xlfn.STDEV.P(Table2[6M Return vs Nifty])</f>
        <v>0.40257011126793246</v>
      </c>
      <c r="M511">
        <v>-5.1151435632217197</v>
      </c>
      <c r="N511">
        <f>(Table2[[#This Row],[1W Return vs Nifty]]-AVERAGE(Table2[1W Return vs Nifty]))/_xlfn.STDEV.P(Table2[1W Return vs Nifty])</f>
        <v>-0.99711029696927522</v>
      </c>
      <c r="O511">
        <v>707.66</v>
      </c>
      <c r="P511">
        <v>701.50717279608</v>
      </c>
      <c r="Q511">
        <v>592.19528775551305</v>
      </c>
      <c r="R511">
        <v>49.044469309979803</v>
      </c>
      <c r="S511" s="1">
        <f>(Table2[[#This Row],[Close Price]]-Table2[[#This Row],[20D EMA]])/Table2[[#This Row],[20D EMA]]</f>
        <v>-2.8770878670548023E-2</v>
      </c>
      <c r="T511" s="1">
        <f>(Table2[[#This Row],[Close Price]]-Table2[[#This Row],[50D EMA]])/Table2[[#This Row],[50D EMA]]</f>
        <v>-2.0252355709283538E-2</v>
      </c>
      <c r="U511" s="1">
        <f>(Table2[[#This Row],[Close Price]]-Table2[[#This Row],[200D EMA]])/Table2[[#This Row],[200D EMA]]</f>
        <v>0.16059687439416226</v>
      </c>
      <c r="V511">
        <v>0.45543615719400798</v>
      </c>
      <c r="W511">
        <v>682.25</v>
      </c>
      <c r="X511">
        <v>699.4</v>
      </c>
      <c r="Y511">
        <v>682.25</v>
      </c>
      <c r="Z511">
        <v>704.65</v>
      </c>
      <c r="AA511">
        <v>621.75</v>
      </c>
      <c r="AB511">
        <v>746.85</v>
      </c>
      <c r="AC511" s="1">
        <f>(Table2[[#This Row],[Close Price]]/Table2[[#This Row],[Day Low]])-1</f>
        <v>7.4019787467936027E-3</v>
      </c>
      <c r="AD511" s="1">
        <f>(Table2[[#This Row],[Day High]]/Table2[[#This Row],[Close Price]])-1</f>
        <v>1.760512148988802E-2</v>
      </c>
      <c r="AE511" s="1">
        <f>(Table2[[#This Row],[Close Price]]/Table2[[#This Row],[Current Week Low]])-1</f>
        <v>7.4019787467936027E-3</v>
      </c>
      <c r="AF511" s="1">
        <f>(Table2[[#This Row],[Current Week High]]/Table2[[#This Row],[Close Price]])-1</f>
        <v>2.5243707260294013E-2</v>
      </c>
      <c r="AG511" s="1">
        <f>(Table2[[#This Row],[Close Price]]/Table2[[#This Row],[Current Month Low]])-1</f>
        <v>0.10542822677925212</v>
      </c>
      <c r="AH511" s="1">
        <f>(Table2[[#This Row],[Current Month High]]/Table2[[#This Row],[Close Price]])-1</f>
        <v>8.66433871671759E-2</v>
      </c>
      <c r="AI511">
        <v>19.598428633784302</v>
      </c>
      <c r="AJ511">
        <v>102.14705882352899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-0.02</v>
      </c>
      <c r="AM511" t="s">
        <v>2949</v>
      </c>
      <c r="AN511">
        <v>-0.98</v>
      </c>
      <c r="AO511" t="s">
        <v>2949</v>
      </c>
      <c r="AQ511">
        <f>(Table2[[#This Row],[Sharpe Ratio]]-AVERAGE(Table2[Sharpe Ratio]))/_xlfn.STDEV.P(Table2[Sharpe Ratio])</f>
        <v>-0.65065532340838106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-2.3581626907563669</v>
      </c>
    </row>
    <row r="512" spans="1:44" x14ac:dyDescent="0.3">
      <c r="A512" t="s">
        <v>1002</v>
      </c>
      <c r="B512" t="s">
        <v>1003</v>
      </c>
      <c r="C512" t="s">
        <v>2907</v>
      </c>
      <c r="D512" t="s">
        <v>21</v>
      </c>
      <c r="E512">
        <v>11998.60232116</v>
      </c>
      <c r="F512">
        <v>2558.8000000000002</v>
      </c>
      <c r="G512">
        <v>153.97693313966599</v>
      </c>
      <c r="H512">
        <f>(Table2[[#This Row],[1Y Return vs Nifty]]-AVERAGE(Table2[1Y Return vs Nifty]))/_xlfn.STDEV.P(Table2[1Y Return vs Nifty])</f>
        <v>1.2967265704960551</v>
      </c>
      <c r="I512">
        <v>17.834386528149199</v>
      </c>
      <c r="J512">
        <f>(Table2[[#This Row],[1M Return vs Nifty]]-AVERAGE(Table2[1M Return vs Nifty]))/_xlfn.STDEV.P(Table2[1M Return vs Nifty])</f>
        <v>1.410404477887472</v>
      </c>
      <c r="K512">
        <v>97.1172902007537</v>
      </c>
      <c r="L512">
        <f>(Table2[[#This Row],[6M Return vs Nifty]]-AVERAGE(Table2[6M Return vs Nifty]))/_xlfn.STDEV.P(Table2[6M Return vs Nifty])</f>
        <v>2.5928054952256758</v>
      </c>
      <c r="M512">
        <v>-1.9331220344723401</v>
      </c>
      <c r="N512">
        <f>(Table2[[#This Row],[1W Return vs Nifty]]-AVERAGE(Table2[1W Return vs Nifty]))/_xlfn.STDEV.P(Table2[1W Return vs Nifty])</f>
        <v>-0.36660359782700325</v>
      </c>
      <c r="O512">
        <v>2428.66</v>
      </c>
      <c r="P512">
        <v>2177.4229191069298</v>
      </c>
      <c r="Q512">
        <v>1480.7727248265001</v>
      </c>
      <c r="R512">
        <v>57.060250421596201</v>
      </c>
      <c r="S512" s="1">
        <f>(Table2[[#This Row],[Close Price]]-Table2[[#This Row],[20D EMA]])/Table2[[#This Row],[20D EMA]]</f>
        <v>5.3585104543246206E-2</v>
      </c>
      <c r="T512" s="1">
        <f>(Table2[[#This Row],[Close Price]]-Table2[[#This Row],[50D EMA]])/Table2[[#This Row],[50D EMA]]</f>
        <v>0.17515066896121961</v>
      </c>
      <c r="U512" s="1">
        <f>(Table2[[#This Row],[Close Price]]-Table2[[#This Row],[200D EMA]])/Table2[[#This Row],[200D EMA]]</f>
        <v>0.7280167017526683</v>
      </c>
      <c r="V512">
        <v>0.980334685960636</v>
      </c>
      <c r="W512">
        <v>2550</v>
      </c>
      <c r="X512">
        <v>2641</v>
      </c>
      <c r="Y512">
        <v>2499.5500000000002</v>
      </c>
      <c r="Z512">
        <v>2641</v>
      </c>
      <c r="AA512">
        <v>2169.9</v>
      </c>
      <c r="AB512">
        <v>2712</v>
      </c>
      <c r="AC512" s="1">
        <f>(Table2[[#This Row],[Close Price]]/Table2[[#This Row],[Day Low]])-1</f>
        <v>3.4509803921569659E-3</v>
      </c>
      <c r="AD512" s="1">
        <f>(Table2[[#This Row],[Day High]]/Table2[[#This Row],[Close Price]])-1</f>
        <v>3.2124433328122537E-2</v>
      </c>
      <c r="AE512" s="1">
        <f>(Table2[[#This Row],[Close Price]]/Table2[[#This Row],[Current Week Low]])-1</f>
        <v>2.3704266768018289E-2</v>
      </c>
      <c r="AF512" s="1">
        <f>(Table2[[#This Row],[Current Week High]]/Table2[[#This Row],[Close Price]])-1</f>
        <v>3.2124433328122537E-2</v>
      </c>
      <c r="AG512" s="1">
        <f>(Table2[[#This Row],[Close Price]]/Table2[[#This Row],[Current Month Low]])-1</f>
        <v>0.17922484907138592</v>
      </c>
      <c r="AH512" s="1">
        <f>(Table2[[#This Row],[Current Month High]]/Table2[[#This Row],[Close Price]])-1</f>
        <v>5.9871814913240451E-2</v>
      </c>
      <c r="AI512">
        <v>5.9871814913240398</v>
      </c>
      <c r="AJ512">
        <v>246.43920931491999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0.41</v>
      </c>
      <c r="AM512" t="s">
        <v>2950</v>
      </c>
      <c r="AN512">
        <v>12.27</v>
      </c>
      <c r="AO512" t="s">
        <v>2950</v>
      </c>
      <c r="AQ512">
        <f>(Table2[[#This Row],[Sharpe Ratio]]-AVERAGE(Table2[Sharpe Ratio]))/_xlfn.STDEV.P(Table2[Sharpe Ratio])</f>
        <v>-0.65065532340838106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4.2826776223738179</v>
      </c>
    </row>
    <row r="513" spans="1:44" x14ac:dyDescent="0.3">
      <c r="A513" t="s">
        <v>1047</v>
      </c>
      <c r="B513" t="s">
        <v>1048</v>
      </c>
      <c r="C513" t="s">
        <v>2922</v>
      </c>
      <c r="D513" t="s">
        <v>523</v>
      </c>
      <c r="E513">
        <v>10859.84386689</v>
      </c>
      <c r="F513">
        <v>884.35</v>
      </c>
      <c r="G513">
        <v>-45.841503415047498</v>
      </c>
      <c r="H513">
        <f>(Table2[[#This Row],[1Y Return vs Nifty]]-AVERAGE(Table2[1Y Return vs Nifty]))/_xlfn.STDEV.P(Table2[1Y Return vs Nifty])</f>
        <v>-1.0835592409742474</v>
      </c>
      <c r="I513">
        <v>4.3309912997450297</v>
      </c>
      <c r="J513">
        <f>(Table2[[#This Row],[1M Return vs Nifty]]-AVERAGE(Table2[1M Return vs Nifty]))/_xlfn.STDEV.P(Table2[1M Return vs Nifty])</f>
        <v>9.1312325705039193E-2</v>
      </c>
      <c r="K513">
        <v>-11.660940241574799</v>
      </c>
      <c r="L513">
        <f>(Table2[[#This Row],[6M Return vs Nifty]]-AVERAGE(Table2[6M Return vs Nifty]))/_xlfn.STDEV.P(Table2[6M Return vs Nifty])</f>
        <v>-0.74037302139517458</v>
      </c>
      <c r="M513">
        <v>0.48022027363168301</v>
      </c>
      <c r="N513">
        <f>(Table2[[#This Row],[1W Return vs Nifty]]-AVERAGE(Table2[1W Return vs Nifty]))/_xlfn.STDEV.P(Table2[1W Return vs Nifty])</f>
        <v>0.11159193882642124</v>
      </c>
      <c r="O513">
        <v>847.56</v>
      </c>
      <c r="P513">
        <v>836.80756265932496</v>
      </c>
      <c r="Q513">
        <v>865.00539282116699</v>
      </c>
      <c r="R513">
        <v>43.046721275656701</v>
      </c>
      <c r="S513" s="1">
        <f>(Table2[[#This Row],[Close Price]]-Table2[[#This Row],[20D EMA]])/Table2[[#This Row],[20D EMA]]</f>
        <v>4.3406956439662185E-2</v>
      </c>
      <c r="T513" s="1">
        <f>(Table2[[#This Row],[Close Price]]-Table2[[#This Row],[50D EMA]])/Table2[[#This Row],[50D EMA]]</f>
        <v>5.6814062709457366E-2</v>
      </c>
      <c r="U513" s="1">
        <f>(Table2[[#This Row],[Close Price]]-Table2[[#This Row],[200D EMA]])/Table2[[#This Row],[200D EMA]]</f>
        <v>2.2363568296079252E-2</v>
      </c>
      <c r="V513">
        <v>1.48946013177472</v>
      </c>
      <c r="W513">
        <v>874.05</v>
      </c>
      <c r="X513">
        <v>889.35</v>
      </c>
      <c r="Y513">
        <v>855.05</v>
      </c>
      <c r="Z513">
        <v>889.35</v>
      </c>
      <c r="AA513">
        <v>785.35</v>
      </c>
      <c r="AB513">
        <v>890</v>
      </c>
      <c r="AC513" s="1">
        <f>(Table2[[#This Row],[Close Price]]/Table2[[#This Row],[Day Low]])-1</f>
        <v>1.1784222870545147E-2</v>
      </c>
      <c r="AD513" s="1">
        <f>(Table2[[#This Row],[Day High]]/Table2[[#This Row],[Close Price]])-1</f>
        <v>5.6538700740655923E-3</v>
      </c>
      <c r="AE513" s="1">
        <f>(Table2[[#This Row],[Close Price]]/Table2[[#This Row],[Current Week Low]])-1</f>
        <v>3.4267001929711771E-2</v>
      </c>
      <c r="AF513" s="1">
        <f>(Table2[[#This Row],[Current Week High]]/Table2[[#This Row],[Close Price]])-1</f>
        <v>5.6538700740655923E-3</v>
      </c>
      <c r="AG513" s="1">
        <f>(Table2[[#This Row],[Close Price]]/Table2[[#This Row],[Current Month Low]])-1</f>
        <v>0.12605844527917487</v>
      </c>
      <c r="AH513" s="1">
        <f>(Table2[[#This Row],[Current Month High]]/Table2[[#This Row],[Close Price]])-1</f>
        <v>6.3888731836942991E-3</v>
      </c>
      <c r="AI513">
        <v>27.155537965737501</v>
      </c>
      <c r="AJ513">
        <v>16.125008206946301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0.02</v>
      </c>
      <c r="AM513" t="s">
        <v>2950</v>
      </c>
      <c r="AN513">
        <v>10.54</v>
      </c>
      <c r="AO513" t="s">
        <v>2950</v>
      </c>
      <c r="AQ513">
        <f>(Table2[[#This Row],[Sharpe Ratio]]-AVERAGE(Table2[Sharpe Ratio]))/_xlfn.STDEV.P(Table2[Sharpe Ratio])</f>
        <v>-0.65065532340838106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14" spans="1:44" x14ac:dyDescent="0.3">
      <c r="A514" t="s">
        <v>1106</v>
      </c>
      <c r="B514" t="s">
        <v>1107</v>
      </c>
      <c r="C514" t="s">
        <v>2919</v>
      </c>
      <c r="D514" t="s">
        <v>151</v>
      </c>
      <c r="E514">
        <v>9873.8347455000003</v>
      </c>
      <c r="F514">
        <v>775.85</v>
      </c>
      <c r="G514">
        <v>30.016023262768002</v>
      </c>
      <c r="H514">
        <f>(Table2[[#This Row],[1Y Return vs Nifty]]-AVERAGE(Table2[1Y Return vs Nifty]))/_xlfn.STDEV.P(Table2[1Y Return vs Nifty])</f>
        <v>-0.17992593487041703</v>
      </c>
      <c r="I514">
        <v>4.3844499945197297</v>
      </c>
      <c r="J514">
        <f>(Table2[[#This Row],[1M Return vs Nifty]]-AVERAGE(Table2[1M Return vs Nifty]))/_xlfn.STDEV.P(Table2[1M Return vs Nifty])</f>
        <v>9.6534489727528261E-2</v>
      </c>
      <c r="K514">
        <v>55.274387855586802</v>
      </c>
      <c r="L514">
        <f>(Table2[[#This Row],[6M Return vs Nifty]]-AVERAGE(Table2[6M Return vs Nifty]))/_xlfn.STDEV.P(Table2[6M Return vs Nifty])</f>
        <v>1.3106568281362811</v>
      </c>
      <c r="M514">
        <v>2.49225418853674</v>
      </c>
      <c r="N514">
        <f>(Table2[[#This Row],[1W Return vs Nifty]]-AVERAGE(Table2[1W Return vs Nifty]))/_xlfn.STDEV.P(Table2[1W Return vs Nifty])</f>
        <v>0.51026958785781706</v>
      </c>
      <c r="O514">
        <v>759.95</v>
      </c>
      <c r="P514">
        <v>730.43384830136699</v>
      </c>
      <c r="Q514">
        <v>593.10324465618703</v>
      </c>
      <c r="R514">
        <v>41.386457697801099</v>
      </c>
      <c r="S514" s="1">
        <f>(Table2[[#This Row],[Close Price]]-Table2[[#This Row],[20D EMA]])/Table2[[#This Row],[20D EMA]]</f>
        <v>2.0922429107178071E-2</v>
      </c>
      <c r="T514" s="1">
        <f>(Table2[[#This Row],[Close Price]]-Table2[[#This Row],[50D EMA]])/Table2[[#This Row],[50D EMA]]</f>
        <v>6.2176953880558598E-2</v>
      </c>
      <c r="U514" s="1">
        <f>(Table2[[#This Row],[Close Price]]-Table2[[#This Row],[200D EMA]])/Table2[[#This Row],[200D EMA]]</f>
        <v>0.30811963513999746</v>
      </c>
      <c r="V514">
        <v>1.0712418010609699</v>
      </c>
      <c r="W514">
        <v>770.9</v>
      </c>
      <c r="X514">
        <v>792</v>
      </c>
      <c r="Y514">
        <v>765.5</v>
      </c>
      <c r="Z514">
        <v>794.95</v>
      </c>
      <c r="AA514">
        <v>652</v>
      </c>
      <c r="AB514">
        <v>810.05</v>
      </c>
      <c r="AC514" s="1">
        <f>(Table2[[#This Row],[Close Price]]/Table2[[#This Row],[Day Low]])-1</f>
        <v>6.4210662861590162E-3</v>
      </c>
      <c r="AD514" s="1">
        <f>(Table2[[#This Row],[Day High]]/Table2[[#This Row],[Close Price]])-1</f>
        <v>2.0815879358123235E-2</v>
      </c>
      <c r="AE514" s="1">
        <f>(Table2[[#This Row],[Close Price]]/Table2[[#This Row],[Current Week Low]])-1</f>
        <v>1.3520574787720507E-2</v>
      </c>
      <c r="AF514" s="1">
        <f>(Table2[[#This Row],[Current Week High]]/Table2[[#This Row],[Close Price]])-1</f>
        <v>2.4618160726944671E-2</v>
      </c>
      <c r="AG514" s="1">
        <f>(Table2[[#This Row],[Close Price]]/Table2[[#This Row],[Current Month Low]])-1</f>
        <v>0.18995398773006134</v>
      </c>
      <c r="AH514" s="1">
        <f>(Table2[[#This Row],[Current Month High]]/Table2[[#This Row],[Close Price]])-1</f>
        <v>4.4080685699555255E-2</v>
      </c>
      <c r="AI514">
        <v>4.4080685699555202</v>
      </c>
      <c r="AJ514">
        <v>88.748327454080993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0.05</v>
      </c>
      <c r="AM514" t="s">
        <v>2950</v>
      </c>
      <c r="AN514">
        <v>0.05</v>
      </c>
      <c r="AO514" t="s">
        <v>2950</v>
      </c>
      <c r="AQ514">
        <f>(Table2[[#This Row],[Sharpe Ratio]]-AVERAGE(Table2[Sharpe Ratio]))/_xlfn.STDEV.P(Table2[Sharpe Ratio])</f>
        <v>-0.65065532340838106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1.0868796474428284</v>
      </c>
    </row>
    <row r="515" spans="1:44" x14ac:dyDescent="0.3">
      <c r="A515" t="s">
        <v>1171</v>
      </c>
      <c r="B515" t="s">
        <v>1172</v>
      </c>
      <c r="C515" t="s">
        <v>2908</v>
      </c>
      <c r="D515" t="s">
        <v>119</v>
      </c>
      <c r="E515">
        <v>8944.9135881700004</v>
      </c>
      <c r="F515">
        <v>84.93</v>
      </c>
      <c r="G515">
        <v>-34.971368291088297</v>
      </c>
      <c r="H515">
        <f>(Table2[[#This Row],[1Y Return vs Nifty]]-AVERAGE(Table2[1Y Return vs Nifty]))/_xlfn.STDEV.P(Table2[1Y Return vs Nifty])</f>
        <v>-0.95407154779414194</v>
      </c>
      <c r="I515">
        <v>-0.48197081740516801</v>
      </c>
      <c r="J515">
        <f>(Table2[[#This Row],[1M Return vs Nifty]]-AVERAGE(Table2[1M Return vs Nifty]))/_xlfn.STDEV.P(Table2[1M Return vs Nifty])</f>
        <v>-0.37884650843244505</v>
      </c>
      <c r="K515">
        <v>-16.269043074170899</v>
      </c>
      <c r="L515">
        <f>(Table2[[#This Row],[6M Return vs Nifty]]-AVERAGE(Table2[6M Return vs Nifty]))/_xlfn.STDEV.P(Table2[6M Return vs Nifty])</f>
        <v>-0.88157433806976704</v>
      </c>
      <c r="M515">
        <v>-1.82524993430022</v>
      </c>
      <c r="N515">
        <f>(Table2[[#This Row],[1W Return vs Nifty]]-AVERAGE(Table2[1W Return vs Nifty]))/_xlfn.STDEV.P(Table2[1W Return vs Nifty])</f>
        <v>-0.34522910956708275</v>
      </c>
      <c r="O515">
        <v>84.66</v>
      </c>
      <c r="P515">
        <v>84.366349757104601</v>
      </c>
      <c r="Q515">
        <v>85.911245358583002</v>
      </c>
      <c r="R515">
        <v>53.1000831984204</v>
      </c>
      <c r="S515" s="1">
        <f>(Table2[[#This Row],[Close Price]]-Table2[[#This Row],[20D EMA]])/Table2[[#This Row],[20D EMA]]</f>
        <v>3.1892274982283277E-3</v>
      </c>
      <c r="T515" s="1">
        <f>(Table2[[#This Row],[Close Price]]-Table2[[#This Row],[50D EMA]])/Table2[[#This Row],[50D EMA]]</f>
        <v>6.6809841188837293E-3</v>
      </c>
      <c r="U515" s="1">
        <f>(Table2[[#This Row],[Close Price]]-Table2[[#This Row],[200D EMA]])/Table2[[#This Row],[200D EMA]]</f>
        <v>-1.1421617210731818E-2</v>
      </c>
      <c r="V515">
        <v>0.65584267205971603</v>
      </c>
      <c r="W515">
        <v>84.62</v>
      </c>
      <c r="X515">
        <v>86.54</v>
      </c>
      <c r="Y515">
        <v>84</v>
      </c>
      <c r="Z515">
        <v>87.5</v>
      </c>
      <c r="AA515">
        <v>77.05</v>
      </c>
      <c r="AB515">
        <v>87.75</v>
      </c>
      <c r="AC515" s="1">
        <f>(Table2[[#This Row],[Close Price]]/Table2[[#This Row],[Day Low]])-1</f>
        <v>3.6634365398251489E-3</v>
      </c>
      <c r="AD515" s="1">
        <f>(Table2[[#This Row],[Day High]]/Table2[[#This Row],[Close Price]])-1</f>
        <v>1.8956787943011921E-2</v>
      </c>
      <c r="AE515" s="1">
        <f>(Table2[[#This Row],[Close Price]]/Table2[[#This Row],[Current Week Low]])-1</f>
        <v>1.1071428571428621E-2</v>
      </c>
      <c r="AF515" s="1">
        <f>(Table2[[#This Row],[Current Week High]]/Table2[[#This Row],[Close Price]])-1</f>
        <v>3.0260214294124399E-2</v>
      </c>
      <c r="AG515" s="1">
        <f>(Table2[[#This Row],[Close Price]]/Table2[[#This Row],[Current Month Low]])-1</f>
        <v>0.10227125243348478</v>
      </c>
      <c r="AH515" s="1">
        <f>(Table2[[#This Row],[Current Month High]]/Table2[[#This Row],[Close Price]])-1</f>
        <v>3.3203814906393347E-2</v>
      </c>
      <c r="AI515">
        <v>15.389144000941901</v>
      </c>
      <c r="AJ515">
        <v>17.3066298342541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-0.09</v>
      </c>
      <c r="AM515" t="s">
        <v>2949</v>
      </c>
      <c r="AN515">
        <v>2.02</v>
      </c>
      <c r="AO515" t="s">
        <v>2950</v>
      </c>
      <c r="AQ515">
        <f>(Table2[[#This Row],[Sharpe Ratio]]-AVERAGE(Table2[Sharpe Ratio]))/_xlfn.STDEV.P(Table2[Sharpe Ratio])</f>
        <v>-0.65065532340838106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16" spans="1:44" x14ac:dyDescent="0.3">
      <c r="A516" t="s">
        <v>1213</v>
      </c>
      <c r="B516" t="s">
        <v>1214</v>
      </c>
      <c r="C516" t="s">
        <v>2916</v>
      </c>
      <c r="D516" t="s">
        <v>134</v>
      </c>
      <c r="E516">
        <v>8500.9978274699897</v>
      </c>
      <c r="F516">
        <v>491.3</v>
      </c>
      <c r="G516">
        <v>-13.753002419794001</v>
      </c>
      <c r="H516">
        <f>(Table2[[#This Row],[1Y Return vs Nifty]]-AVERAGE(Table2[1Y Return vs Nifty]))/_xlfn.STDEV.P(Table2[1Y Return vs Nifty])</f>
        <v>-0.70131321329382068</v>
      </c>
      <c r="I516">
        <v>1.1881208551959099</v>
      </c>
      <c r="J516">
        <f>(Table2[[#This Row],[1M Return vs Nifty]]-AVERAGE(Table2[1M Return vs Nifty]))/_xlfn.STDEV.P(Table2[1M Return vs Nifty])</f>
        <v>-0.21570199688624295</v>
      </c>
      <c r="K516">
        <v>-37.163496275356401</v>
      </c>
      <c r="L516">
        <f>(Table2[[#This Row],[6M Return vs Nifty]]-AVERAGE(Table2[6M Return vs Nifty]))/_xlfn.STDEV.P(Table2[6M Return vs Nifty])</f>
        <v>-1.5218214007727704</v>
      </c>
      <c r="M516">
        <v>5.8054309136434101</v>
      </c>
      <c r="N516">
        <f>(Table2[[#This Row],[1W Return vs Nifty]]-AVERAGE(Table2[1W Return vs Nifty]))/_xlfn.STDEV.P(Table2[1W Return vs Nifty])</f>
        <v>1.1667642412560406</v>
      </c>
      <c r="O516">
        <v>473.35</v>
      </c>
      <c r="P516">
        <v>472.60457156364401</v>
      </c>
      <c r="Q516">
        <v>493.72992368086102</v>
      </c>
      <c r="R516">
        <v>70.598439667823499</v>
      </c>
      <c r="S516" s="1">
        <f>(Table2[[#This Row],[Close Price]]-Table2[[#This Row],[20D EMA]])/Table2[[#This Row],[20D EMA]]</f>
        <v>3.7921199957747939E-2</v>
      </c>
      <c r="T516" s="1">
        <f>(Table2[[#This Row],[Close Price]]-Table2[[#This Row],[50D EMA]])/Table2[[#This Row],[50D EMA]]</f>
        <v>3.9558289447985902E-2</v>
      </c>
      <c r="U516" s="1">
        <f>(Table2[[#This Row],[Close Price]]-Table2[[#This Row],[200D EMA]])/Table2[[#This Row],[200D EMA]]</f>
        <v>-4.9215645321746227E-3</v>
      </c>
      <c r="V516">
        <v>1.70013761702667</v>
      </c>
      <c r="W516">
        <v>490</v>
      </c>
      <c r="X516">
        <v>521.85</v>
      </c>
      <c r="Y516">
        <v>490</v>
      </c>
      <c r="Z516">
        <v>521.85</v>
      </c>
      <c r="AA516">
        <v>411.55</v>
      </c>
      <c r="AB516">
        <v>528.85</v>
      </c>
      <c r="AC516" s="1">
        <f>(Table2[[#This Row],[Close Price]]/Table2[[#This Row],[Day Low]])-1</f>
        <v>2.6530612244897167E-3</v>
      </c>
      <c r="AD516" s="1">
        <f>(Table2[[#This Row],[Day High]]/Table2[[#This Row],[Close Price]])-1</f>
        <v>6.2181966212090378E-2</v>
      </c>
      <c r="AE516" s="1">
        <f>(Table2[[#This Row],[Close Price]]/Table2[[#This Row],[Current Week Low]])-1</f>
        <v>2.6530612244897167E-3</v>
      </c>
      <c r="AF516" s="1">
        <f>(Table2[[#This Row],[Current Week High]]/Table2[[#This Row],[Close Price]])-1</f>
        <v>6.2181966212090378E-2</v>
      </c>
      <c r="AG516" s="1">
        <f>(Table2[[#This Row],[Close Price]]/Table2[[#This Row],[Current Month Low]])-1</f>
        <v>0.19377961365569196</v>
      </c>
      <c r="AH516" s="1">
        <f>(Table2[[#This Row],[Current Month High]]/Table2[[#This Row],[Close Price]])-1</f>
        <v>7.64298799104417E-2</v>
      </c>
      <c r="AI516">
        <v>43.537553429676301</v>
      </c>
      <c r="AJ516">
        <v>27.246827246827198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-0.09</v>
      </c>
      <c r="AM516" t="s">
        <v>2949</v>
      </c>
      <c r="AN516">
        <v>8.57</v>
      </c>
      <c r="AO516" t="s">
        <v>2950</v>
      </c>
      <c r="AQ516">
        <f>(Table2[[#This Row],[Sharpe Ratio]]-AVERAGE(Table2[Sharpe Ratio]))/_xlfn.STDEV.P(Table2[Sharpe Ratio])</f>
        <v>-0.65065532340838106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17" spans="1:44" x14ac:dyDescent="0.3">
      <c r="A517" t="s">
        <v>1221</v>
      </c>
      <c r="B517" t="s">
        <v>1222</v>
      </c>
      <c r="C517" t="s">
        <v>2918</v>
      </c>
      <c r="D517" t="s">
        <v>400</v>
      </c>
      <c r="E517">
        <v>8418.3029125600006</v>
      </c>
      <c r="F517">
        <v>225.3</v>
      </c>
      <c r="G517">
        <v>153.31192186977199</v>
      </c>
      <c r="H517">
        <f>(Table2[[#This Row],[1Y Return vs Nifty]]-AVERAGE(Table2[1Y Return vs Nifty]))/_xlfn.STDEV.P(Table2[1Y Return vs Nifty])</f>
        <v>1.288804794520378</v>
      </c>
      <c r="I517">
        <v>-0.583986943961182</v>
      </c>
      <c r="J517">
        <f>(Table2[[#This Row],[1M Return vs Nifty]]-AVERAGE(Table2[1M Return vs Nifty]))/_xlfn.STDEV.P(Table2[1M Return vs Nifty])</f>
        <v>-0.38881205188725149</v>
      </c>
      <c r="K517">
        <v>-0.28846795723521601</v>
      </c>
      <c r="L517">
        <f>(Table2[[#This Row],[6M Return vs Nifty]]-AVERAGE(Table2[6M Return vs Nifty]))/_xlfn.STDEV.P(Table2[6M Return vs Nifty])</f>
        <v>-0.3918981460006552</v>
      </c>
      <c r="M517">
        <v>-9.0107229446076094</v>
      </c>
      <c r="N517">
        <f>(Table2[[#This Row],[1W Return vs Nifty]]-AVERAGE(Table2[1W Return vs Nifty]))/_xlfn.STDEV.P(Table2[1W Return vs Nifty])</f>
        <v>-1.7690060477719607</v>
      </c>
      <c r="O517">
        <v>225.99</v>
      </c>
      <c r="P517">
        <v>218.472020289673</v>
      </c>
      <c r="Q517">
        <v>191.72096379708401</v>
      </c>
      <c r="R517">
        <v>50.007324678872997</v>
      </c>
      <c r="S517" s="1">
        <f>(Table2[[#This Row],[Close Price]]-Table2[[#This Row],[20D EMA]])/Table2[[#This Row],[20D EMA]]</f>
        <v>-3.0532324439134372E-3</v>
      </c>
      <c r="T517" s="1">
        <f>(Table2[[#This Row],[Close Price]]-Table2[[#This Row],[50D EMA]])/Table2[[#This Row],[50D EMA]]</f>
        <v>3.1253337160858249E-2</v>
      </c>
      <c r="U517" s="1">
        <f>(Table2[[#This Row],[Close Price]]-Table2[[#This Row],[200D EMA]])/Table2[[#This Row],[200D EMA]]</f>
        <v>0.17514535467522369</v>
      </c>
      <c r="V517">
        <v>1.5630852336119101</v>
      </c>
      <c r="W517">
        <v>223.15</v>
      </c>
      <c r="X517">
        <v>232</v>
      </c>
      <c r="Y517">
        <v>223.15</v>
      </c>
      <c r="Z517">
        <v>234.95</v>
      </c>
      <c r="AA517">
        <v>190.4</v>
      </c>
      <c r="AB517">
        <v>250</v>
      </c>
      <c r="AC517" s="1">
        <f>(Table2[[#This Row],[Close Price]]/Table2[[#This Row],[Day Low]])-1</f>
        <v>9.6347748151468515E-3</v>
      </c>
      <c r="AD517" s="1">
        <f>(Table2[[#This Row],[Day High]]/Table2[[#This Row],[Close Price]])-1</f>
        <v>2.9738126941855292E-2</v>
      </c>
      <c r="AE517" s="1">
        <f>(Table2[[#This Row],[Close Price]]/Table2[[#This Row],[Current Week Low]])-1</f>
        <v>9.6347748151468515E-3</v>
      </c>
      <c r="AF517" s="1">
        <f>(Table2[[#This Row],[Current Week High]]/Table2[[#This Row],[Close Price]])-1</f>
        <v>4.2831779849090035E-2</v>
      </c>
      <c r="AG517" s="1">
        <f>(Table2[[#This Row],[Close Price]]/Table2[[#This Row],[Current Month Low]])-1</f>
        <v>0.18329831932773111</v>
      </c>
      <c r="AH517" s="1">
        <f>(Table2[[#This Row],[Current Month High]]/Table2[[#This Row],[Close Price]])-1</f>
        <v>0.1096316023080337</v>
      </c>
      <c r="AI517">
        <v>10.9631602308033</v>
      </c>
      <c r="AJ517">
        <v>183.75314861460899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-0.01</v>
      </c>
      <c r="AM517" t="s">
        <v>2949</v>
      </c>
      <c r="AN517">
        <v>5.65</v>
      </c>
      <c r="AO517" t="s">
        <v>2950</v>
      </c>
      <c r="AQ517">
        <f>(Table2[[#This Row],[Sharpe Ratio]]-AVERAGE(Table2[Sharpe Ratio]))/_xlfn.STDEV.P(Table2[Sharpe Ratio])</f>
        <v>-0.65065532340838106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-1.9115667745478704</v>
      </c>
    </row>
    <row r="518" spans="1:44" x14ac:dyDescent="0.3">
      <c r="A518" t="s">
        <v>1223</v>
      </c>
      <c r="B518" t="s">
        <v>1224</v>
      </c>
      <c r="C518" t="s">
        <v>2906</v>
      </c>
      <c r="D518" t="s">
        <v>78</v>
      </c>
      <c r="E518">
        <v>8408.8031075100007</v>
      </c>
      <c r="F518">
        <v>580.5</v>
      </c>
      <c r="G518">
        <v>154.86946445734699</v>
      </c>
      <c r="H518">
        <f>(Table2[[#This Row],[1Y Return vs Nifty]]-AVERAGE(Table2[1Y Return vs Nifty]))/_xlfn.STDEV.P(Table2[1Y Return vs Nifty])</f>
        <v>1.3073586206131487</v>
      </c>
      <c r="I518">
        <v>4.0004086448619498</v>
      </c>
      <c r="J518">
        <f>(Table2[[#This Row],[1M Return vs Nifty]]-AVERAGE(Table2[1M Return vs Nifty]))/_xlfn.STDEV.P(Table2[1M Return vs Nifty])</f>
        <v>5.9019041066029274E-2</v>
      </c>
      <c r="K518">
        <v>23.145954539138099</v>
      </c>
      <c r="L518">
        <f>(Table2[[#This Row],[6M Return vs Nifty]]-AVERAGE(Table2[6M Return vs Nifty]))/_xlfn.STDEV.P(Table2[6M Return vs Nifty])</f>
        <v>0.32617856196473549</v>
      </c>
      <c r="M518">
        <v>8.3947875786187502</v>
      </c>
      <c r="N518">
        <f>(Table2[[#This Row],[1W Return vs Nifty]]-AVERAGE(Table2[1W Return vs Nifty]))/_xlfn.STDEV.P(Table2[1W Return vs Nifty])</f>
        <v>1.6798364216247581</v>
      </c>
      <c r="O518">
        <v>555.19000000000005</v>
      </c>
      <c r="P518">
        <v>520.81493199514898</v>
      </c>
      <c r="Q518">
        <v>414.85894701473501</v>
      </c>
      <c r="R518">
        <v>67.163027185408495</v>
      </c>
      <c r="S518" s="1">
        <f>(Table2[[#This Row],[Close Price]]-Table2[[#This Row],[20D EMA]])/Table2[[#This Row],[20D EMA]]</f>
        <v>4.5587996901961386E-2</v>
      </c>
      <c r="T518" s="1">
        <f>(Table2[[#This Row],[Close Price]]-Table2[[#This Row],[50D EMA]])/Table2[[#This Row],[50D EMA]]</f>
        <v>0.11459937943063227</v>
      </c>
      <c r="U518" s="1">
        <f>(Table2[[#This Row],[Close Price]]-Table2[[#This Row],[200D EMA]])/Table2[[#This Row],[200D EMA]]</f>
        <v>0.39927077426482921</v>
      </c>
      <c r="V518">
        <v>1.4906846232290001</v>
      </c>
      <c r="W518">
        <v>578</v>
      </c>
      <c r="X518">
        <v>601.9</v>
      </c>
      <c r="Y518">
        <v>573</v>
      </c>
      <c r="Z518">
        <v>605</v>
      </c>
      <c r="AA518">
        <v>481</v>
      </c>
      <c r="AB518">
        <v>634.79999999999995</v>
      </c>
      <c r="AC518" s="1">
        <f>(Table2[[#This Row],[Close Price]]/Table2[[#This Row],[Day Low]])-1</f>
        <v>4.325259515570945E-3</v>
      </c>
      <c r="AD518" s="1">
        <f>(Table2[[#This Row],[Day High]]/Table2[[#This Row],[Close Price]])-1</f>
        <v>3.6864771748492675E-2</v>
      </c>
      <c r="AE518" s="1">
        <f>(Table2[[#This Row],[Close Price]]/Table2[[#This Row],[Current Week Low]])-1</f>
        <v>1.308900523560208E-2</v>
      </c>
      <c r="AF518" s="1">
        <f>(Table2[[#This Row],[Current Week High]]/Table2[[#This Row],[Close Price]])-1</f>
        <v>4.2204995693367886E-2</v>
      </c>
      <c r="AG518" s="1">
        <f>(Table2[[#This Row],[Close Price]]/Table2[[#This Row],[Current Month Low]])-1</f>
        <v>0.2068607068607069</v>
      </c>
      <c r="AH518" s="1">
        <f>(Table2[[#This Row],[Current Month High]]/Table2[[#This Row],[Close Price]])-1</f>
        <v>9.3540051679586567E-2</v>
      </c>
      <c r="AI518">
        <v>9.3540051679586504</v>
      </c>
      <c r="AJ518">
        <v>195.65807902890299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0.3</v>
      </c>
      <c r="AM518" t="s">
        <v>2950</v>
      </c>
      <c r="AN518">
        <v>10.07</v>
      </c>
      <c r="AO518" t="s">
        <v>2950</v>
      </c>
      <c r="AQ518">
        <f>(Table2[[#This Row],[Sharpe Ratio]]-AVERAGE(Table2[Sharpe Ratio]))/_xlfn.STDEV.P(Table2[Sharpe Ratio])</f>
        <v>-0.65065532340838106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2.7217373218602905</v>
      </c>
    </row>
    <row r="519" spans="1:44" x14ac:dyDescent="0.3">
      <c r="A519" t="s">
        <v>1265</v>
      </c>
      <c r="B519" t="s">
        <v>1266</v>
      </c>
      <c r="C519" t="s">
        <v>2917</v>
      </c>
      <c r="D519" t="s">
        <v>349</v>
      </c>
      <c r="E519">
        <v>7844.9187365999996</v>
      </c>
      <c r="F519">
        <v>182.16</v>
      </c>
      <c r="G519">
        <v>-36.792803414818898</v>
      </c>
      <c r="H519">
        <f>(Table2[[#This Row],[1Y Return vs Nifty]]-AVERAGE(Table2[1Y Return vs Nifty]))/_xlfn.STDEV.P(Table2[1Y Return vs Nifty])</f>
        <v>-0.97576892595545328</v>
      </c>
      <c r="I519">
        <v>-1.53969820267041</v>
      </c>
      <c r="J519">
        <f>(Table2[[#This Row],[1M Return vs Nifty]]-AVERAGE(Table2[1M Return vs Nifty]))/_xlfn.STDEV.P(Table2[1M Return vs Nifty])</f>
        <v>-0.48217162551980997</v>
      </c>
      <c r="K519">
        <v>-20.7079289842839</v>
      </c>
      <c r="L519">
        <f>(Table2[[#This Row],[6M Return vs Nifty]]-AVERAGE(Table2[6M Return vs Nifty]))/_xlfn.STDEV.P(Table2[6M Return vs Nifty])</f>
        <v>-1.0175905160601224</v>
      </c>
      <c r="M519">
        <v>2.4257079703816902</v>
      </c>
      <c r="N519">
        <f>(Table2[[#This Row],[1W Return vs Nifty]]-AVERAGE(Table2[1W Return vs Nifty]))/_xlfn.STDEV.P(Table2[1W Return vs Nifty])</f>
        <v>0.4970836819894075</v>
      </c>
      <c r="O519">
        <v>176.05</v>
      </c>
      <c r="P519">
        <v>174.157235705208</v>
      </c>
      <c r="Q519">
        <v>191.830277319717</v>
      </c>
      <c r="R519">
        <v>63.8843042289813</v>
      </c>
      <c r="S519" s="1">
        <f>(Table2[[#This Row],[Close Price]]-Table2[[#This Row],[20D EMA]])/Table2[[#This Row],[20D EMA]]</f>
        <v>3.4706049417778953E-2</v>
      </c>
      <c r="T519" s="1">
        <f>(Table2[[#This Row],[Close Price]]-Table2[[#This Row],[50D EMA]])/Table2[[#This Row],[50D EMA]]</f>
        <v>4.5951374126872911E-2</v>
      </c>
      <c r="U519" s="1">
        <f>(Table2[[#This Row],[Close Price]]-Table2[[#This Row],[200D EMA]])/Table2[[#This Row],[200D EMA]]</f>
        <v>-5.0410589271055892E-2</v>
      </c>
      <c r="V519">
        <v>1.80624653901308</v>
      </c>
      <c r="W519">
        <v>181.6</v>
      </c>
      <c r="X519">
        <v>190</v>
      </c>
      <c r="Y519">
        <v>179.7</v>
      </c>
      <c r="Z519">
        <v>190</v>
      </c>
      <c r="AA519">
        <v>152</v>
      </c>
      <c r="AB519">
        <v>190.45</v>
      </c>
      <c r="AC519" s="1">
        <f>(Table2[[#This Row],[Close Price]]/Table2[[#This Row],[Day Low]])-1</f>
        <v>3.0837004405286361E-3</v>
      </c>
      <c r="AD519" s="1">
        <f>(Table2[[#This Row],[Day High]]/Table2[[#This Row],[Close Price]])-1</f>
        <v>4.3039086517347336E-2</v>
      </c>
      <c r="AE519" s="1">
        <f>(Table2[[#This Row],[Close Price]]/Table2[[#This Row],[Current Week Low]])-1</f>
        <v>1.368948247078472E-2</v>
      </c>
      <c r="AF519" s="1">
        <f>(Table2[[#This Row],[Current Week High]]/Table2[[#This Row],[Close Price]])-1</f>
        <v>4.3039086517347336E-2</v>
      </c>
      <c r="AG519" s="1">
        <f>(Table2[[#This Row],[Close Price]]/Table2[[#This Row],[Current Month Low]])-1</f>
        <v>0.19842105263157883</v>
      </c>
      <c r="AH519" s="1">
        <f>(Table2[[#This Row],[Current Month High]]/Table2[[#This Row],[Close Price]])-1</f>
        <v>4.5509442248572674E-2</v>
      </c>
      <c r="AI519">
        <v>41.6337285902503</v>
      </c>
      <c r="AJ519">
        <v>25.627586206896499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0.01</v>
      </c>
      <c r="AM519" t="s">
        <v>2950</v>
      </c>
      <c r="AN519">
        <v>7.41</v>
      </c>
      <c r="AO519" t="s">
        <v>2950</v>
      </c>
      <c r="AQ519">
        <f>(Table2[[#This Row],[Sharpe Ratio]]-AVERAGE(Table2[Sharpe Ratio]))/_xlfn.STDEV.P(Table2[Sharpe Ratio])</f>
        <v>-0.65065532340838106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20" spans="1:44" x14ac:dyDescent="0.3">
      <c r="A520" t="s">
        <v>1277</v>
      </c>
      <c r="B520" t="s">
        <v>1278</v>
      </c>
      <c r="C520" t="s">
        <v>2922</v>
      </c>
      <c r="D520" t="s">
        <v>268</v>
      </c>
      <c r="E520">
        <v>7712.9275473449998</v>
      </c>
      <c r="F520">
        <v>689.35</v>
      </c>
      <c r="G520">
        <v>2.1506346255752402</v>
      </c>
      <c r="H520">
        <f>(Table2[[#This Row],[1Y Return vs Nifty]]-AVERAGE(Table2[1Y Return vs Nifty]))/_xlfn.STDEV.P(Table2[1Y Return vs Nifty])</f>
        <v>-0.51186522109365873</v>
      </c>
      <c r="I520">
        <v>6.9212024338265996</v>
      </c>
      <c r="J520">
        <f>(Table2[[#This Row],[1M Return vs Nifty]]-AVERAGE(Table2[1M Return vs Nifty]))/_xlfn.STDEV.P(Table2[1M Return vs Nifty])</f>
        <v>0.3443395919347596</v>
      </c>
      <c r="K520">
        <v>-4.0347354690437003</v>
      </c>
      <c r="L520">
        <f>(Table2[[#This Row],[6M Return vs Nifty]]-AVERAGE(Table2[6M Return vs Nifty]))/_xlfn.STDEV.P(Table2[6M Return vs Nifty])</f>
        <v>-0.50669113663029197</v>
      </c>
      <c r="M520">
        <v>1.06494139500411</v>
      </c>
      <c r="N520">
        <f>(Table2[[#This Row],[1W Return vs Nifty]]-AVERAGE(Table2[1W Return vs Nifty]))/_xlfn.STDEV.P(Table2[1W Return vs Nifty])</f>
        <v>0.22745243217141575</v>
      </c>
      <c r="O520">
        <v>653.51</v>
      </c>
      <c r="P520">
        <v>645.24968164495601</v>
      </c>
      <c r="Q520">
        <v>629.35558659685</v>
      </c>
      <c r="R520">
        <v>47.639488123966999</v>
      </c>
      <c r="S520" s="1">
        <f>(Table2[[#This Row],[Close Price]]-Table2[[#This Row],[20D EMA]])/Table2[[#This Row],[20D EMA]]</f>
        <v>5.4842313048002377E-2</v>
      </c>
      <c r="T520" s="1">
        <f>(Table2[[#This Row],[Close Price]]-Table2[[#This Row],[50D EMA]])/Table2[[#This Row],[50D EMA]]</f>
        <v>6.8346129582919954E-2</v>
      </c>
      <c r="U520" s="1">
        <f>(Table2[[#This Row],[Close Price]]-Table2[[#This Row],[200D EMA]])/Table2[[#This Row],[200D EMA]]</f>
        <v>9.5326735284199507E-2</v>
      </c>
      <c r="V520">
        <v>1.6989837297711301</v>
      </c>
      <c r="W520">
        <v>682.2</v>
      </c>
      <c r="X520">
        <v>709.2</v>
      </c>
      <c r="Y520">
        <v>675.05</v>
      </c>
      <c r="Z520">
        <v>709.2</v>
      </c>
      <c r="AA520">
        <v>581.1</v>
      </c>
      <c r="AB520">
        <v>709.2</v>
      </c>
      <c r="AC520" s="1">
        <f>(Table2[[#This Row],[Close Price]]/Table2[[#This Row],[Day Low]])-1</f>
        <v>1.0480797420111321E-2</v>
      </c>
      <c r="AD520" s="1">
        <f>(Table2[[#This Row],[Day High]]/Table2[[#This Row],[Close Price]])-1</f>
        <v>2.8795241894538304E-2</v>
      </c>
      <c r="AE520" s="1">
        <f>(Table2[[#This Row],[Close Price]]/Table2[[#This Row],[Current Week Low]])-1</f>
        <v>2.1183616028442431E-2</v>
      </c>
      <c r="AF520" s="1">
        <f>(Table2[[#This Row],[Current Week High]]/Table2[[#This Row],[Close Price]])-1</f>
        <v>2.8795241894538304E-2</v>
      </c>
      <c r="AG520" s="1">
        <f>(Table2[[#This Row],[Close Price]]/Table2[[#This Row],[Current Month Low]])-1</f>
        <v>0.18628463259335737</v>
      </c>
      <c r="AH520" s="1">
        <f>(Table2[[#This Row],[Current Month High]]/Table2[[#This Row],[Close Price]])-1</f>
        <v>2.8795241894538304E-2</v>
      </c>
      <c r="AI520">
        <v>21.5202727206789</v>
      </c>
      <c r="AJ520">
        <v>39.502175452797701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0</v>
      </c>
      <c r="AM520" t="s">
        <v>2951</v>
      </c>
      <c r="AN520">
        <v>13.26</v>
      </c>
      <c r="AO520" t="s">
        <v>2950</v>
      </c>
      <c r="AQ520">
        <f>(Table2[[#This Row],[Sharpe Ratio]]-AVERAGE(Table2[Sharpe Ratio]))/_xlfn.STDEV.P(Table2[Sharpe Ratio])</f>
        <v>-0.65065532340838106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-1.0974196570261563</v>
      </c>
    </row>
    <row r="521" spans="1:44" x14ac:dyDescent="0.3">
      <c r="A521" t="s">
        <v>1301</v>
      </c>
      <c r="B521" t="s">
        <v>1302</v>
      </c>
      <c r="C521" t="s">
        <v>2908</v>
      </c>
      <c r="D521" t="s">
        <v>24</v>
      </c>
      <c r="E521">
        <v>7512.1929777599998</v>
      </c>
      <c r="F521">
        <v>478.2</v>
      </c>
      <c r="G521">
        <v>-15.9636626117237</v>
      </c>
      <c r="H521">
        <f>(Table2[[#This Row],[1Y Return vs Nifty]]-AVERAGE(Table2[1Y Return vs Nifty]))/_xlfn.STDEV.P(Table2[1Y Return vs Nifty])</f>
        <v>-0.72764713512586165</v>
      </c>
      <c r="I521">
        <v>-2.6900742087546301</v>
      </c>
      <c r="J521">
        <f>(Table2[[#This Row],[1M Return vs Nifty]]-AVERAGE(Table2[1M Return vs Nifty]))/_xlfn.STDEV.P(Table2[1M Return vs Nifty])</f>
        <v>-0.59454721225319163</v>
      </c>
      <c r="K521">
        <v>-16.938980657584899</v>
      </c>
      <c r="L521">
        <f>(Table2[[#This Row],[6M Return vs Nifty]]-AVERAGE(Table2[6M Return vs Nifty]))/_xlfn.STDEV.P(Table2[6M Return vs Nifty])</f>
        <v>-0.90210254073892437</v>
      </c>
      <c r="M521">
        <v>1.5510706396273299</v>
      </c>
      <c r="N521">
        <f>(Table2[[#This Row],[1W Return vs Nifty]]-AVERAGE(Table2[1W Return vs Nifty]))/_xlfn.STDEV.P(Table2[1W Return vs Nifty])</f>
        <v>0.323777281835264</v>
      </c>
      <c r="O521">
        <v>473.84</v>
      </c>
      <c r="P521">
        <v>475.12270190530802</v>
      </c>
      <c r="Q521">
        <v>487.05549825766099</v>
      </c>
      <c r="R521">
        <v>56.988574547802997</v>
      </c>
      <c r="S521" s="1">
        <f>(Table2[[#This Row],[Close Price]]-Table2[[#This Row],[20D EMA]])/Table2[[#This Row],[20D EMA]]</f>
        <v>9.2014182002363963E-3</v>
      </c>
      <c r="T521" s="1">
        <f>(Table2[[#This Row],[Close Price]]-Table2[[#This Row],[50D EMA]])/Table2[[#This Row],[50D EMA]]</f>
        <v>6.4768492062188907E-3</v>
      </c>
      <c r="U521" s="1">
        <f>(Table2[[#This Row],[Close Price]]-Table2[[#This Row],[200D EMA]])/Table2[[#This Row],[200D EMA]]</f>
        <v>-1.8181702679344935E-2</v>
      </c>
      <c r="V521">
        <v>1.58933418070843</v>
      </c>
      <c r="W521">
        <v>477.4</v>
      </c>
      <c r="X521">
        <v>483.65</v>
      </c>
      <c r="Y521">
        <v>477.4</v>
      </c>
      <c r="Z521">
        <v>485.5</v>
      </c>
      <c r="AA521">
        <v>446</v>
      </c>
      <c r="AB521">
        <v>499.25</v>
      </c>
      <c r="AC521" s="1">
        <f>(Table2[[#This Row],[Close Price]]/Table2[[#This Row],[Day Low]])-1</f>
        <v>1.6757436112275759E-3</v>
      </c>
      <c r="AD521" s="1">
        <f>(Table2[[#This Row],[Day High]]/Table2[[#This Row],[Close Price]])-1</f>
        <v>1.1396905060644169E-2</v>
      </c>
      <c r="AE521" s="1">
        <f>(Table2[[#This Row],[Close Price]]/Table2[[#This Row],[Current Week Low]])-1</f>
        <v>1.6757436112275759E-3</v>
      </c>
      <c r="AF521" s="1">
        <f>(Table2[[#This Row],[Current Week High]]/Table2[[#This Row],[Close Price]])-1</f>
        <v>1.5265579255541617E-2</v>
      </c>
      <c r="AG521" s="1">
        <f>(Table2[[#This Row],[Close Price]]/Table2[[#This Row],[Current Month Low]])-1</f>
        <v>7.2197309417040278E-2</v>
      </c>
      <c r="AH521" s="1">
        <f>(Table2[[#This Row],[Current Month High]]/Table2[[#This Row],[Close Price]])-1</f>
        <v>4.401923881221248E-2</v>
      </c>
      <c r="AI521">
        <v>27.843998327059801</v>
      </c>
      <c r="AJ521">
        <v>18.8517459922952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-0.12</v>
      </c>
      <c r="AM521" t="s">
        <v>2949</v>
      </c>
      <c r="AN521">
        <v>1.37</v>
      </c>
      <c r="AO521" t="s">
        <v>2950</v>
      </c>
      <c r="AQ521">
        <f>(Table2[[#This Row],[Sharpe Ratio]]-AVERAGE(Table2[Sharpe Ratio]))/_xlfn.STDEV.P(Table2[Sharpe Ratio])</f>
        <v>-0.65065532340838106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22" spans="1:44" x14ac:dyDescent="0.3">
      <c r="A522" t="s">
        <v>1375</v>
      </c>
      <c r="B522" t="s">
        <v>1376</v>
      </c>
      <c r="C522" t="s">
        <v>2919</v>
      </c>
      <c r="D522" t="s">
        <v>95</v>
      </c>
      <c r="E522">
        <v>6794.0643662550001</v>
      </c>
      <c r="F522">
        <v>1042.6500000000001</v>
      </c>
      <c r="G522">
        <v>130.16755025723501</v>
      </c>
      <c r="H522">
        <f>(Table2[[#This Row],[1Y Return vs Nifty]]-AVERAGE(Table2[1Y Return vs Nifty]))/_xlfn.STDEV.P(Table2[1Y Return vs Nifty])</f>
        <v>1.0131034112316879</v>
      </c>
      <c r="I522">
        <v>16.235283436906101</v>
      </c>
      <c r="J522">
        <f>(Table2[[#This Row],[1M Return vs Nifty]]-AVERAGE(Table2[1M Return vs Nifty]))/_xlfn.STDEV.P(Table2[1M Return vs Nifty])</f>
        <v>1.2541945541971378</v>
      </c>
      <c r="K522">
        <v>33.2414634480103</v>
      </c>
      <c r="L522">
        <f>(Table2[[#This Row],[6M Return vs Nifty]]-AVERAGE(Table2[6M Return vs Nifty]))/_xlfn.STDEV.P(Table2[6M Return vs Nifty])</f>
        <v>0.63552477280650577</v>
      </c>
      <c r="M522">
        <v>5.25714564072993</v>
      </c>
      <c r="N522">
        <f>(Table2[[#This Row],[1W Return vs Nifty]]-AVERAGE(Table2[1W Return vs Nifty]))/_xlfn.STDEV.P(Table2[1W Return vs Nifty])</f>
        <v>1.0581233868527498</v>
      </c>
      <c r="O522">
        <v>970.54</v>
      </c>
      <c r="P522">
        <v>917.32522358801896</v>
      </c>
      <c r="Q522">
        <v>745.96752445566995</v>
      </c>
      <c r="R522">
        <v>43.952501394110797</v>
      </c>
      <c r="S522" s="1">
        <f>(Table2[[#This Row],[Close Price]]-Table2[[#This Row],[20D EMA]])/Table2[[#This Row],[20D EMA]]</f>
        <v>7.4298843942547585E-2</v>
      </c>
      <c r="T522" s="1">
        <f>(Table2[[#This Row],[Close Price]]-Table2[[#This Row],[50D EMA]])/Table2[[#This Row],[50D EMA]]</f>
        <v>0.13661978673363712</v>
      </c>
      <c r="U522" s="1">
        <f>(Table2[[#This Row],[Close Price]]-Table2[[#This Row],[200D EMA]])/Table2[[#This Row],[200D EMA]]</f>
        <v>0.39771500208513549</v>
      </c>
      <c r="V522">
        <v>1.13893314740711</v>
      </c>
      <c r="W522">
        <v>1032.8499999999999</v>
      </c>
      <c r="X522">
        <v>1078</v>
      </c>
      <c r="Y522">
        <v>1032.0999999999999</v>
      </c>
      <c r="Z522">
        <v>1078</v>
      </c>
      <c r="AA522">
        <v>828.3</v>
      </c>
      <c r="AB522">
        <v>1078</v>
      </c>
      <c r="AC522" s="1">
        <f>(Table2[[#This Row],[Close Price]]/Table2[[#This Row],[Day Low]])-1</f>
        <v>9.4883090477806409E-3</v>
      </c>
      <c r="AD522" s="1">
        <f>(Table2[[#This Row],[Day High]]/Table2[[#This Row],[Close Price]])-1</f>
        <v>3.3903994629070011E-2</v>
      </c>
      <c r="AE522" s="1">
        <f>(Table2[[#This Row],[Close Price]]/Table2[[#This Row],[Current Week Low]])-1</f>
        <v>1.0221877725026918E-2</v>
      </c>
      <c r="AF522" s="1">
        <f>(Table2[[#This Row],[Current Week High]]/Table2[[#This Row],[Close Price]])-1</f>
        <v>3.3903994629070011E-2</v>
      </c>
      <c r="AG522" s="1">
        <f>(Table2[[#This Row],[Close Price]]/Table2[[#This Row],[Current Month Low]])-1</f>
        <v>0.25878304961970322</v>
      </c>
      <c r="AH522" s="1">
        <f>(Table2[[#This Row],[Current Month High]]/Table2[[#This Row],[Close Price]])-1</f>
        <v>3.3903994629070011E-2</v>
      </c>
      <c r="AI522">
        <v>3.3903994629069998</v>
      </c>
      <c r="AJ522">
        <v>190.877388757148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0.19</v>
      </c>
      <c r="AM522" t="s">
        <v>2950</v>
      </c>
      <c r="AN522">
        <v>13.52</v>
      </c>
      <c r="AO522" t="s">
        <v>2950</v>
      </c>
      <c r="AQ522">
        <f>(Table2[[#This Row],[Sharpe Ratio]]-AVERAGE(Table2[Sharpe Ratio]))/_xlfn.STDEV.P(Table2[Sharpe Ratio])</f>
        <v>-0.65065532340838106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3.3102908016796997</v>
      </c>
    </row>
    <row r="523" spans="1:44" x14ac:dyDescent="0.3">
      <c r="A523" t="s">
        <v>1397</v>
      </c>
      <c r="B523" t="s">
        <v>1398</v>
      </c>
      <c r="C523" t="s">
        <v>2907</v>
      </c>
      <c r="D523" t="s">
        <v>21</v>
      </c>
      <c r="E523">
        <v>6523.9062774599997</v>
      </c>
      <c r="F523">
        <v>888.6</v>
      </c>
      <c r="G523">
        <v>92.293987663734598</v>
      </c>
      <c r="H523">
        <f>(Table2[[#This Row],[1Y Return vs Nifty]]-AVERAGE(Table2[1Y Return vs Nifty]))/_xlfn.STDEV.P(Table2[1Y Return vs Nifty])</f>
        <v>0.5619443228837171</v>
      </c>
      <c r="I523">
        <v>5.1127819301455801</v>
      </c>
      <c r="J523">
        <f>(Table2[[#This Row],[1M Return vs Nifty]]-AVERAGE(Table2[1M Return vs Nifty]))/_xlfn.STDEV.P(Table2[1M Return vs Nifty])</f>
        <v>0.16768229546211905</v>
      </c>
      <c r="K523">
        <v>91.373850288239396</v>
      </c>
      <c r="L523">
        <f>(Table2[[#This Row],[6M Return vs Nifty]]-AVERAGE(Table2[6M Return vs Nifty]))/_xlfn.STDEV.P(Table2[6M Return vs Nifty])</f>
        <v>2.4168152217118495</v>
      </c>
      <c r="M523">
        <v>-3.3337240094450298</v>
      </c>
      <c r="N523">
        <f>(Table2[[#This Row],[1W Return vs Nifty]]-AVERAGE(Table2[1W Return vs Nifty]))/_xlfn.STDEV.P(Table2[1W Return vs Nifty])</f>
        <v>-0.64412809603467425</v>
      </c>
      <c r="O523">
        <v>831.87</v>
      </c>
      <c r="P523">
        <v>778.82444341919302</v>
      </c>
      <c r="Q523">
        <v>611.42856878672296</v>
      </c>
      <c r="R523">
        <v>55.0866891576973</v>
      </c>
      <c r="S523" s="1">
        <f>(Table2[[#This Row],[Close Price]]-Table2[[#This Row],[20D EMA]])/Table2[[#This Row],[20D EMA]]</f>
        <v>6.8195751740055557E-2</v>
      </c>
      <c r="T523" s="1">
        <f>(Table2[[#This Row],[Close Price]]-Table2[[#This Row],[50D EMA]])/Table2[[#This Row],[50D EMA]]</f>
        <v>0.14095032264122406</v>
      </c>
      <c r="U523" s="1">
        <f>(Table2[[#This Row],[Close Price]]-Table2[[#This Row],[200D EMA]])/Table2[[#This Row],[200D EMA]]</f>
        <v>0.45331776328881246</v>
      </c>
      <c r="V523">
        <v>0.82325935279930496</v>
      </c>
      <c r="W523">
        <v>855</v>
      </c>
      <c r="X523">
        <v>915.9</v>
      </c>
      <c r="Y523">
        <v>853</v>
      </c>
      <c r="Z523">
        <v>915.9</v>
      </c>
      <c r="AA523">
        <v>673.85</v>
      </c>
      <c r="AB523">
        <v>915.9</v>
      </c>
      <c r="AC523" s="1">
        <f>(Table2[[#This Row],[Close Price]]/Table2[[#This Row],[Day Low]])-1</f>
        <v>3.9298245614035165E-2</v>
      </c>
      <c r="AD523" s="1">
        <f>(Table2[[#This Row],[Day High]]/Table2[[#This Row],[Close Price]])-1</f>
        <v>3.0722484807562456E-2</v>
      </c>
      <c r="AE523" s="1">
        <f>(Table2[[#This Row],[Close Price]]/Table2[[#This Row],[Current Week Low]])-1</f>
        <v>4.173505275498246E-2</v>
      </c>
      <c r="AF523" s="1">
        <f>(Table2[[#This Row],[Current Week High]]/Table2[[#This Row],[Close Price]])-1</f>
        <v>3.0722484807562456E-2</v>
      </c>
      <c r="AG523" s="1">
        <f>(Table2[[#This Row],[Close Price]]/Table2[[#This Row],[Current Month Low]])-1</f>
        <v>0.31869110336128226</v>
      </c>
      <c r="AH523" s="1">
        <f>(Table2[[#This Row],[Current Month High]]/Table2[[#This Row],[Close Price]])-1</f>
        <v>3.0722484807562456E-2</v>
      </c>
      <c r="AI523">
        <v>3.0722484807562398</v>
      </c>
      <c r="AJ523">
        <v>120.19576260686399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0.26</v>
      </c>
      <c r="AM523" t="s">
        <v>2950</v>
      </c>
      <c r="AN523">
        <v>11.57</v>
      </c>
      <c r="AO523" t="s">
        <v>2950</v>
      </c>
      <c r="AQ523">
        <f>(Table2[[#This Row],[Sharpe Ratio]]-AVERAGE(Table2[Sharpe Ratio]))/_xlfn.STDEV.P(Table2[Sharpe Ratio])</f>
        <v>-0.65065532340838106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1.8516584206146303</v>
      </c>
    </row>
    <row r="524" spans="1:44" x14ac:dyDescent="0.3">
      <c r="A524" t="s">
        <v>1458</v>
      </c>
      <c r="B524" t="s">
        <v>1459</v>
      </c>
      <c r="C524" t="s">
        <v>2918</v>
      </c>
      <c r="D524" t="s">
        <v>1460</v>
      </c>
      <c r="E524">
        <v>6056.1209327699999</v>
      </c>
      <c r="F524">
        <v>460.1</v>
      </c>
      <c r="G524">
        <v>-6.9557874502553503</v>
      </c>
      <c r="H524">
        <f>(Table2[[#This Row],[1Y Return vs Nifty]]-AVERAGE(Table2[1Y Return vs Nifty]))/_xlfn.STDEV.P(Table2[1Y Return vs Nifty])</f>
        <v>-0.62034313551485532</v>
      </c>
      <c r="I524">
        <v>-0.22460480394160001</v>
      </c>
      <c r="J524">
        <f>(Table2[[#This Row],[1M Return vs Nifty]]-AVERAGE(Table2[1M Return vs Nifty]))/_xlfn.STDEV.P(Table2[1M Return vs Nifty])</f>
        <v>-0.35370546183964741</v>
      </c>
      <c r="K524">
        <v>-5.7274129507334699</v>
      </c>
      <c r="L524">
        <f>(Table2[[#This Row],[6M Return vs Nifty]]-AVERAGE(Table2[6M Return vs Nifty]))/_xlfn.STDEV.P(Table2[6M Return vs Nifty])</f>
        <v>-0.55855809746054264</v>
      </c>
      <c r="M524">
        <v>1.6616616353607701</v>
      </c>
      <c r="N524">
        <f>(Table2[[#This Row],[1W Return vs Nifty]]-AVERAGE(Table2[1W Return vs Nifty]))/_xlfn.STDEV.P(Table2[1W Return vs Nifty])</f>
        <v>0.3456905099654814</v>
      </c>
      <c r="O524">
        <v>450.68</v>
      </c>
      <c r="P524">
        <v>459.33104206784799</v>
      </c>
      <c r="Q524">
        <v>440.649853350466</v>
      </c>
      <c r="R524">
        <v>35.870570665829902</v>
      </c>
      <c r="S524" s="1">
        <f>(Table2[[#This Row],[Close Price]]-Table2[[#This Row],[20D EMA]])/Table2[[#This Row],[20D EMA]]</f>
        <v>2.0901748468980241E-2</v>
      </c>
      <c r="T524" s="1">
        <f>(Table2[[#This Row],[Close Price]]-Table2[[#This Row],[50D EMA]])/Table2[[#This Row],[50D EMA]]</f>
        <v>1.6740822233356721E-3</v>
      </c>
      <c r="U524" s="1">
        <f>(Table2[[#This Row],[Close Price]]-Table2[[#This Row],[200D EMA]])/Table2[[#This Row],[200D EMA]]</f>
        <v>4.4139687104501453E-2</v>
      </c>
      <c r="V524">
        <v>1.34779363899586</v>
      </c>
      <c r="W524">
        <v>455.3</v>
      </c>
      <c r="X524">
        <v>472.4</v>
      </c>
      <c r="Y524">
        <v>455.3</v>
      </c>
      <c r="Z524">
        <v>473.2</v>
      </c>
      <c r="AA524">
        <v>385</v>
      </c>
      <c r="AB524">
        <v>477.4</v>
      </c>
      <c r="AC524" s="1">
        <f>(Table2[[#This Row],[Close Price]]/Table2[[#This Row],[Day Low]])-1</f>
        <v>1.0542499450911569E-2</v>
      </c>
      <c r="AD524" s="1">
        <f>(Table2[[#This Row],[Day High]]/Table2[[#This Row],[Close Price]])-1</f>
        <v>2.6733318843729537E-2</v>
      </c>
      <c r="AE524" s="1">
        <f>(Table2[[#This Row],[Close Price]]/Table2[[#This Row],[Current Week Low]])-1</f>
        <v>1.0542499450911569E-2</v>
      </c>
      <c r="AF524" s="1">
        <f>(Table2[[#This Row],[Current Week High]]/Table2[[#This Row],[Close Price]])-1</f>
        <v>2.8472071288850209E-2</v>
      </c>
      <c r="AG524" s="1">
        <f>(Table2[[#This Row],[Close Price]]/Table2[[#This Row],[Current Month Low]])-1</f>
        <v>0.19506493506493516</v>
      </c>
      <c r="AH524" s="1">
        <f>(Table2[[#This Row],[Current Month High]]/Table2[[#This Row],[Close Price]])-1</f>
        <v>3.7600521625733352E-2</v>
      </c>
      <c r="AI524">
        <v>25.385785698761101</v>
      </c>
      <c r="AJ524">
        <v>34.414256500146003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-0.13</v>
      </c>
      <c r="AM524" t="s">
        <v>2949</v>
      </c>
      <c r="AN524">
        <v>6.73</v>
      </c>
      <c r="AO524" t="s">
        <v>2950</v>
      </c>
      <c r="AQ524">
        <f>(Table2[[#This Row],[Sharpe Ratio]]-AVERAGE(Table2[Sharpe Ratio]))/_xlfn.STDEV.P(Table2[Sharpe Ratio])</f>
        <v>-0.65065532340838106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25" spans="1:44" x14ac:dyDescent="0.3">
      <c r="A525" t="s">
        <v>1482</v>
      </c>
      <c r="B525" t="s">
        <v>1483</v>
      </c>
      <c r="C525" t="s">
        <v>2908</v>
      </c>
      <c r="D525" t="s">
        <v>371</v>
      </c>
      <c r="E525">
        <v>5801.2192827500003</v>
      </c>
      <c r="F525">
        <v>52.04</v>
      </c>
      <c r="G525">
        <v>-18.065502419794001</v>
      </c>
      <c r="H525">
        <f>(Table2[[#This Row],[1Y Return vs Nifty]]-AVERAGE(Table2[1Y Return vs Nifty]))/_xlfn.STDEV.P(Table2[1Y Return vs Nifty])</f>
        <v>-0.75268476208058621</v>
      </c>
      <c r="I525">
        <v>-5.0646667208557901</v>
      </c>
      <c r="J525">
        <f>(Table2[[#This Row],[1M Return vs Nifty]]-AVERAGE(Table2[1M Return vs Nifty]))/_xlfn.STDEV.P(Table2[1M Return vs Nifty])</f>
        <v>-0.82651156598513698</v>
      </c>
      <c r="K525">
        <v>-12.921234850663399</v>
      </c>
      <c r="L525">
        <f>(Table2[[#This Row],[6M Return vs Nifty]]-AVERAGE(Table2[6M Return vs Nifty]))/_xlfn.STDEV.P(Table2[6M Return vs Nifty])</f>
        <v>-0.77899092222464572</v>
      </c>
      <c r="M525">
        <v>-4.08815667776926</v>
      </c>
      <c r="N525">
        <f>(Table2[[#This Row],[1W Return vs Nifty]]-AVERAGE(Table2[1W Return vs Nifty]))/_xlfn.STDEV.P(Table2[1W Return vs Nifty])</f>
        <v>-0.79361635283385434</v>
      </c>
      <c r="O525">
        <v>52.72</v>
      </c>
      <c r="P525">
        <v>52.9667352280823</v>
      </c>
      <c r="Q525">
        <v>52.680405071576097</v>
      </c>
      <c r="R525">
        <v>43.307210021933102</v>
      </c>
      <c r="S525" s="1">
        <f>(Table2[[#This Row],[Close Price]]-Table2[[#This Row],[20D EMA]])/Table2[[#This Row],[20D EMA]]</f>
        <v>-1.2898330804248856E-2</v>
      </c>
      <c r="T525" s="1">
        <f>(Table2[[#This Row],[Close Price]]-Table2[[#This Row],[50D EMA]])/Table2[[#This Row],[50D EMA]]</f>
        <v>-1.7496551828079392E-2</v>
      </c>
      <c r="U525" s="1">
        <f>(Table2[[#This Row],[Close Price]]-Table2[[#This Row],[200D EMA]])/Table2[[#This Row],[200D EMA]]</f>
        <v>-1.2156418894387551E-2</v>
      </c>
      <c r="V525">
        <v>0.82418719910056804</v>
      </c>
      <c r="W525">
        <v>51.96</v>
      </c>
      <c r="X525">
        <v>52.9</v>
      </c>
      <c r="Y525">
        <v>51.8</v>
      </c>
      <c r="Z525">
        <v>53.4</v>
      </c>
      <c r="AA525">
        <v>47.3</v>
      </c>
      <c r="AB525">
        <v>55.5</v>
      </c>
      <c r="AC525" s="1">
        <f>(Table2[[#This Row],[Close Price]]/Table2[[#This Row],[Day Low]])-1</f>
        <v>1.5396458814471714E-3</v>
      </c>
      <c r="AD525" s="1">
        <f>(Table2[[#This Row],[Day High]]/Table2[[#This Row],[Close Price]])-1</f>
        <v>1.6525749423520253E-2</v>
      </c>
      <c r="AE525" s="1">
        <f>(Table2[[#This Row],[Close Price]]/Table2[[#This Row],[Current Week Low]])-1</f>
        <v>4.6332046332047128E-3</v>
      </c>
      <c r="AF525" s="1">
        <f>(Table2[[#This Row],[Current Week High]]/Table2[[#This Row],[Close Price]])-1</f>
        <v>2.6133743274404209E-2</v>
      </c>
      <c r="AG525" s="1">
        <f>(Table2[[#This Row],[Close Price]]/Table2[[#This Row],[Current Month Low]])-1</f>
        <v>0.10021141649048637</v>
      </c>
      <c r="AH525" s="1">
        <f>(Table2[[#This Row],[Current Month High]]/Table2[[#This Row],[Close Price]])-1</f>
        <v>6.6487317448116867E-2</v>
      </c>
      <c r="AI525">
        <v>31.245196003074501</v>
      </c>
      <c r="AJ525">
        <v>39.892473118279497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-0.09</v>
      </c>
      <c r="AM525" t="s">
        <v>2949</v>
      </c>
      <c r="AN525">
        <v>-0.12</v>
      </c>
      <c r="AO525" t="s">
        <v>2949</v>
      </c>
      <c r="AQ525">
        <f>(Table2[[#This Row],[Sharpe Ratio]]-AVERAGE(Table2[Sharpe Ratio]))/_xlfn.STDEV.P(Table2[Sharpe Ratio])</f>
        <v>-0.65065532340838106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26" spans="1:44" x14ac:dyDescent="0.3">
      <c r="A526" t="s">
        <v>1488</v>
      </c>
      <c r="B526" t="s">
        <v>1489</v>
      </c>
      <c r="C526" t="s">
        <v>2919</v>
      </c>
      <c r="D526" t="s">
        <v>95</v>
      </c>
      <c r="E526">
        <v>5755.1073448699999</v>
      </c>
      <c r="F526">
        <v>2739.4</v>
      </c>
      <c r="G526">
        <v>86.104839000753998</v>
      </c>
      <c r="H526">
        <f>(Table2[[#This Row],[1Y Return vs Nifty]]-AVERAGE(Table2[1Y Return vs Nifty]))/_xlfn.STDEV.P(Table2[1Y Return vs Nifty])</f>
        <v>0.488217678828331</v>
      </c>
      <c r="I526">
        <v>14.739514862114699</v>
      </c>
      <c r="J526">
        <f>(Table2[[#This Row],[1M Return vs Nifty]]-AVERAGE(Table2[1M Return vs Nifty]))/_xlfn.STDEV.P(Table2[1M Return vs Nifty])</f>
        <v>1.1080789621467659</v>
      </c>
      <c r="K526">
        <v>31.459499628063998</v>
      </c>
      <c r="L526">
        <f>(Table2[[#This Row],[6M Return vs Nifty]]-AVERAGE(Table2[6M Return vs Nifty]))/_xlfn.STDEV.P(Table2[6M Return vs Nifty])</f>
        <v>0.5809219032995443</v>
      </c>
      <c r="M526">
        <v>10.6080111098311</v>
      </c>
      <c r="N526">
        <f>(Table2[[#This Row],[1W Return vs Nifty]]-AVERAGE(Table2[1W Return vs Nifty]))/_xlfn.STDEV.P(Table2[1W Return vs Nifty])</f>
        <v>2.1183791060537827</v>
      </c>
      <c r="O526">
        <v>2574.41</v>
      </c>
      <c r="P526">
        <v>2496.0965479658898</v>
      </c>
      <c r="Q526">
        <v>2206.49921466971</v>
      </c>
      <c r="R526">
        <v>47.080410981941696</v>
      </c>
      <c r="S526" s="1">
        <f>(Table2[[#This Row],[Close Price]]-Table2[[#This Row],[20D EMA]])/Table2[[#This Row],[20D EMA]]</f>
        <v>6.4088470756406418E-2</v>
      </c>
      <c r="T526" s="1">
        <f>(Table2[[#This Row],[Close Price]]-Table2[[#This Row],[50D EMA]])/Table2[[#This Row],[50D EMA]]</f>
        <v>9.7473574182209519E-2</v>
      </c>
      <c r="U526" s="1">
        <f>(Table2[[#This Row],[Close Price]]-Table2[[#This Row],[200D EMA]])/Table2[[#This Row],[200D EMA]]</f>
        <v>0.24151415137034607</v>
      </c>
      <c r="V526">
        <v>1.0588509593506601</v>
      </c>
      <c r="W526">
        <v>2734</v>
      </c>
      <c r="X526">
        <v>2835</v>
      </c>
      <c r="Y526">
        <v>2705</v>
      </c>
      <c r="Z526">
        <v>2835</v>
      </c>
      <c r="AA526">
        <v>2197.25</v>
      </c>
      <c r="AB526">
        <v>2835</v>
      </c>
      <c r="AC526" s="1">
        <f>(Table2[[#This Row],[Close Price]]/Table2[[#This Row],[Day Low]])-1</f>
        <v>1.9751280175568375E-3</v>
      </c>
      <c r="AD526" s="1">
        <f>(Table2[[#This Row],[Day High]]/Table2[[#This Row],[Close Price]])-1</f>
        <v>3.4898152880192601E-2</v>
      </c>
      <c r="AE526" s="1">
        <f>(Table2[[#This Row],[Close Price]]/Table2[[#This Row],[Current Week Low]])-1</f>
        <v>1.2717190388169985E-2</v>
      </c>
      <c r="AF526" s="1">
        <f>(Table2[[#This Row],[Current Week High]]/Table2[[#This Row],[Close Price]])-1</f>
        <v>3.4898152880192601E-2</v>
      </c>
      <c r="AG526" s="1">
        <f>(Table2[[#This Row],[Close Price]]/Table2[[#This Row],[Current Month Low]])-1</f>
        <v>0.24674024348617585</v>
      </c>
      <c r="AH526" s="1">
        <f>(Table2[[#This Row],[Current Month High]]/Table2[[#This Row],[Close Price]])-1</f>
        <v>3.4898152880192601E-2</v>
      </c>
      <c r="AI526">
        <v>11.1192231875593</v>
      </c>
      <c r="AJ526">
        <v>114.51000352374599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-0.01</v>
      </c>
      <c r="AM526" t="s">
        <v>2949</v>
      </c>
      <c r="AN526">
        <v>11.99</v>
      </c>
      <c r="AO526" t="s">
        <v>2950</v>
      </c>
      <c r="AQ526">
        <f>(Table2[[#This Row],[Sharpe Ratio]]-AVERAGE(Table2[Sharpe Ratio]))/_xlfn.STDEV.P(Table2[Sharpe Ratio])</f>
        <v>-0.65065532340838106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3.6449423269200429</v>
      </c>
    </row>
    <row r="527" spans="1:44" x14ac:dyDescent="0.3">
      <c r="A527" t="s">
        <v>1528</v>
      </c>
      <c r="B527" t="s">
        <v>1529</v>
      </c>
      <c r="C527" t="s">
        <v>2915</v>
      </c>
      <c r="D527" t="s">
        <v>216</v>
      </c>
      <c r="E527">
        <v>5411.2789376800001</v>
      </c>
      <c r="F527">
        <v>629.20000000000005</v>
      </c>
      <c r="G527">
        <v>34.9950655863883</v>
      </c>
      <c r="H527">
        <f>(Table2[[#This Row],[1Y Return vs Nifty]]-AVERAGE(Table2[1Y Return vs Nifty]))/_xlfn.STDEV.P(Table2[1Y Return vs Nifty])</f>
        <v>-0.12061437182363891</v>
      </c>
      <c r="I527">
        <v>1.20710922432011</v>
      </c>
      <c r="J527">
        <f>(Table2[[#This Row],[1M Return vs Nifty]]-AVERAGE(Table2[1M Return vs Nifty]))/_xlfn.STDEV.P(Table2[1M Return vs Nifty])</f>
        <v>-0.21384709978289898</v>
      </c>
      <c r="K527">
        <v>13.3609068733908</v>
      </c>
      <c r="L527">
        <f>(Table2[[#This Row],[6M Return vs Nifty]]-AVERAGE(Table2[6M Return vs Nifty]))/_xlfn.STDEV.P(Table2[6M Return vs Nifty])</f>
        <v>2.6345493059724012E-2</v>
      </c>
      <c r="M527">
        <v>0.66400299074219404</v>
      </c>
      <c r="N527">
        <f>(Table2[[#This Row],[1W Return vs Nifty]]-AVERAGE(Table2[1W Return vs Nifty]))/_xlfn.STDEV.P(Table2[1W Return vs Nifty])</f>
        <v>0.14800785659373086</v>
      </c>
      <c r="O527">
        <v>605.35</v>
      </c>
      <c r="P527">
        <v>569.29968925279798</v>
      </c>
      <c r="Q527">
        <v>489.13968892970701</v>
      </c>
      <c r="R527">
        <v>59.433853488145999</v>
      </c>
      <c r="S527" s="1">
        <f>(Table2[[#This Row],[Close Price]]-Table2[[#This Row],[20D EMA]])/Table2[[#This Row],[20D EMA]]</f>
        <v>3.939869496985219E-2</v>
      </c>
      <c r="T527" s="1">
        <f>(Table2[[#This Row],[Close Price]]-Table2[[#This Row],[50D EMA]])/Table2[[#This Row],[50D EMA]]</f>
        <v>0.10521753634859844</v>
      </c>
      <c r="U527" s="1">
        <f>(Table2[[#This Row],[Close Price]]-Table2[[#This Row],[200D EMA]])/Table2[[#This Row],[200D EMA]]</f>
        <v>0.28634010741749633</v>
      </c>
      <c r="V527">
        <v>0.51369833085917205</v>
      </c>
      <c r="W527">
        <v>615.20000000000005</v>
      </c>
      <c r="X527">
        <v>634.75</v>
      </c>
      <c r="Y527">
        <v>615.20000000000005</v>
      </c>
      <c r="Z527">
        <v>637.65</v>
      </c>
      <c r="AA527">
        <v>497.05</v>
      </c>
      <c r="AB527">
        <v>653</v>
      </c>
      <c r="AC527" s="1">
        <f>(Table2[[#This Row],[Close Price]]/Table2[[#This Row],[Day Low]])-1</f>
        <v>2.2756827048114436E-2</v>
      </c>
      <c r="AD527" s="1">
        <f>(Table2[[#This Row],[Day High]]/Table2[[#This Row],[Close Price]])-1</f>
        <v>8.8207247298155433E-3</v>
      </c>
      <c r="AE527" s="1">
        <f>(Table2[[#This Row],[Close Price]]/Table2[[#This Row],[Current Week Low]])-1</f>
        <v>2.2756827048114436E-2</v>
      </c>
      <c r="AF527" s="1">
        <f>(Table2[[#This Row],[Current Week High]]/Table2[[#This Row],[Close Price]])-1</f>
        <v>1.3429752066115519E-2</v>
      </c>
      <c r="AG527" s="1">
        <f>(Table2[[#This Row],[Close Price]]/Table2[[#This Row],[Current Month Low]])-1</f>
        <v>0.26586862488683227</v>
      </c>
      <c r="AH527" s="1">
        <f>(Table2[[#This Row],[Current Month High]]/Table2[[#This Row],[Close Price]])-1</f>
        <v>3.7825810553083095E-2</v>
      </c>
      <c r="AI527">
        <v>3.7825810553083001</v>
      </c>
      <c r="AJ527">
        <v>96.440836715579096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0.37</v>
      </c>
      <c r="AM527" t="s">
        <v>2950</v>
      </c>
      <c r="AN527">
        <v>7.05</v>
      </c>
      <c r="AO527" t="s">
        <v>2950</v>
      </c>
      <c r="AQ527">
        <f>(Table2[[#This Row],[Sharpe Ratio]]-AVERAGE(Table2[Sharpe Ratio]))/_xlfn.STDEV.P(Table2[Sharpe Ratio])</f>
        <v>-0.65065532340838106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-0.81076344536146405</v>
      </c>
    </row>
    <row r="528" spans="1:44" x14ac:dyDescent="0.3">
      <c r="A528" t="s">
        <v>1548</v>
      </c>
      <c r="B528" t="s">
        <v>1549</v>
      </c>
      <c r="C528" t="s">
        <v>2916</v>
      </c>
      <c r="D528" t="s">
        <v>238</v>
      </c>
      <c r="E528">
        <v>5242.9196599999996</v>
      </c>
      <c r="F528">
        <v>740.75</v>
      </c>
      <c r="G528">
        <v>49.031115506977102</v>
      </c>
      <c r="H528">
        <f>(Table2[[#This Row],[1Y Return vs Nifty]]-AVERAGE(Table2[1Y Return vs Nifty]))/_xlfn.STDEV.P(Table2[1Y Return vs Nifty])</f>
        <v>4.6586468354680936E-2</v>
      </c>
      <c r="I528">
        <v>8.6645652968728708</v>
      </c>
      <c r="J528">
        <f>(Table2[[#This Row],[1M Return vs Nifty]]-AVERAGE(Table2[1M Return vs Nifty]))/_xlfn.STDEV.P(Table2[1M Return vs Nifty])</f>
        <v>0.51464167020121998</v>
      </c>
      <c r="K528">
        <v>-0.326993285357977</v>
      </c>
      <c r="L528">
        <f>(Table2[[#This Row],[6M Return vs Nifty]]-AVERAGE(Table2[6M Return vs Nifty]))/_xlfn.STDEV.P(Table2[6M Return vs Nifty])</f>
        <v>-0.39307863768104373</v>
      </c>
      <c r="M528">
        <v>5.5403412864237103</v>
      </c>
      <c r="N528">
        <f>(Table2[[#This Row],[1W Return vs Nifty]]-AVERAGE(Table2[1W Return vs Nifty]))/_xlfn.STDEV.P(Table2[1W Return vs Nifty])</f>
        <v>1.1142376369181877</v>
      </c>
      <c r="O528">
        <v>697.25</v>
      </c>
      <c r="P528">
        <v>688.99436045245204</v>
      </c>
      <c r="Q528">
        <v>663.27746925254701</v>
      </c>
      <c r="R528">
        <v>37.930157721043102</v>
      </c>
      <c r="S528" s="1">
        <f>(Table2[[#This Row],[Close Price]]-Table2[[#This Row],[20D EMA]])/Table2[[#This Row],[20D EMA]]</f>
        <v>6.2387952671208322E-2</v>
      </c>
      <c r="T528" s="1">
        <f>(Table2[[#This Row],[Close Price]]-Table2[[#This Row],[50D EMA]])/Table2[[#This Row],[50D EMA]]</f>
        <v>7.5117653377541171E-2</v>
      </c>
      <c r="U528" s="1">
        <f>(Table2[[#This Row],[Close Price]]-Table2[[#This Row],[200D EMA]])/Table2[[#This Row],[200D EMA]]</f>
        <v>0.11680259670927379</v>
      </c>
      <c r="V528">
        <v>1.7791279476337001</v>
      </c>
      <c r="W528">
        <v>728.15</v>
      </c>
      <c r="X528">
        <v>759</v>
      </c>
      <c r="Y528">
        <v>725.2</v>
      </c>
      <c r="Z528">
        <v>759</v>
      </c>
      <c r="AA528">
        <v>580.6</v>
      </c>
      <c r="AB528">
        <v>765.85</v>
      </c>
      <c r="AC528" s="1">
        <f>(Table2[[#This Row],[Close Price]]/Table2[[#This Row],[Day Low]])-1</f>
        <v>1.7304126896930505E-2</v>
      </c>
      <c r="AD528" s="1">
        <f>(Table2[[#This Row],[Day High]]/Table2[[#This Row],[Close Price]])-1</f>
        <v>2.463719203509962E-2</v>
      </c>
      <c r="AE528" s="1">
        <f>(Table2[[#This Row],[Close Price]]/Table2[[#This Row],[Current Week Low]])-1</f>
        <v>2.1442360728074927E-2</v>
      </c>
      <c r="AF528" s="1">
        <f>(Table2[[#This Row],[Current Week High]]/Table2[[#This Row],[Close Price]])-1</f>
        <v>2.463719203509962E-2</v>
      </c>
      <c r="AG528" s="1">
        <f>(Table2[[#This Row],[Close Price]]/Table2[[#This Row],[Current Month Low]])-1</f>
        <v>0.27583534274888044</v>
      </c>
      <c r="AH528" s="1">
        <f>(Table2[[#This Row],[Current Month High]]/Table2[[#This Row],[Close Price]])-1</f>
        <v>3.3884576442794412E-2</v>
      </c>
      <c r="AI528">
        <v>19.3115086061424</v>
      </c>
      <c r="AJ528">
        <v>83.808933002481396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</v>
      </c>
      <c r="AM528" t="s">
        <v>2951</v>
      </c>
      <c r="AN528">
        <v>13.24</v>
      </c>
      <c r="AO528" t="s">
        <v>2950</v>
      </c>
      <c r="AQ528">
        <f>(Table2[[#This Row],[Sharpe Ratio]]-AVERAGE(Table2[Sharpe Ratio]))/_xlfn.STDEV.P(Table2[Sharpe Ratio])</f>
        <v>-0.65065532340838106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0.63173181438466375</v>
      </c>
    </row>
    <row r="529" spans="1:44" x14ac:dyDescent="0.3">
      <c r="A529" t="s">
        <v>1611</v>
      </c>
      <c r="B529" t="s">
        <v>1612</v>
      </c>
      <c r="C529" t="s">
        <v>2908</v>
      </c>
      <c r="D529" t="s">
        <v>49</v>
      </c>
      <c r="E529">
        <v>4631.0357301249996</v>
      </c>
      <c r="F529">
        <v>459.05</v>
      </c>
      <c r="G529">
        <v>-43.409704327680799</v>
      </c>
      <c r="H529">
        <f>(Table2[[#This Row],[1Y Return vs Nifty]]-AVERAGE(Table2[1Y Return vs Nifty]))/_xlfn.STDEV.P(Table2[1Y Return vs Nifty])</f>
        <v>-1.05459105883946</v>
      </c>
      <c r="I529">
        <v>-4.5530863533094301</v>
      </c>
      <c r="J529">
        <f>(Table2[[#This Row],[1M Return vs Nifty]]-AVERAGE(Table2[1M Return vs Nifty]))/_xlfn.STDEV.P(Table2[1M Return vs Nifty])</f>
        <v>-0.77653734567782262</v>
      </c>
      <c r="K529">
        <v>-31.2959525207052</v>
      </c>
      <c r="L529">
        <f>(Table2[[#This Row],[6M Return vs Nifty]]-AVERAGE(Table2[6M Return vs Nifty]))/_xlfn.STDEV.P(Table2[6M Return vs Nifty])</f>
        <v>-1.3420283419152341</v>
      </c>
      <c r="M529">
        <v>-8.7883682759526192</v>
      </c>
      <c r="N529">
        <f>(Table2[[#This Row],[1W Return vs Nifty]]-AVERAGE(Table2[1W Return vs Nifty]))/_xlfn.STDEV.P(Table2[1W Return vs Nifty])</f>
        <v>-1.7249472295314594</v>
      </c>
      <c r="O529">
        <v>469.18</v>
      </c>
      <c r="P529">
        <v>478.21680934617399</v>
      </c>
      <c r="Q529">
        <v>512.89870934865405</v>
      </c>
      <c r="R529">
        <v>28.618316789985599</v>
      </c>
      <c r="S529" s="1">
        <f>(Table2[[#This Row],[Close Price]]-Table2[[#This Row],[20D EMA]])/Table2[[#This Row],[20D EMA]]</f>
        <v>-2.1590860650496601E-2</v>
      </c>
      <c r="T529" s="1">
        <f>(Table2[[#This Row],[Close Price]]-Table2[[#This Row],[50D EMA]])/Table2[[#This Row],[50D EMA]]</f>
        <v>-4.0079748289022207E-2</v>
      </c>
      <c r="U529" s="1">
        <f>(Table2[[#This Row],[Close Price]]-Table2[[#This Row],[200D EMA]])/Table2[[#This Row],[200D EMA]]</f>
        <v>-0.10498897417199232</v>
      </c>
      <c r="V529">
        <v>1.25617471987217</v>
      </c>
      <c r="W529">
        <v>457.5</v>
      </c>
      <c r="X529">
        <v>463.9</v>
      </c>
      <c r="Y529">
        <v>455</v>
      </c>
      <c r="Z529">
        <v>469.85</v>
      </c>
      <c r="AA529">
        <v>416.2</v>
      </c>
      <c r="AB529">
        <v>506.3</v>
      </c>
      <c r="AC529" s="1">
        <f>(Table2[[#This Row],[Close Price]]/Table2[[#This Row],[Day Low]])-1</f>
        <v>3.3879781420764754E-3</v>
      </c>
      <c r="AD529" s="1">
        <f>(Table2[[#This Row],[Day High]]/Table2[[#This Row],[Close Price]])-1</f>
        <v>1.0565297897832338E-2</v>
      </c>
      <c r="AE529" s="1">
        <f>(Table2[[#This Row],[Close Price]]/Table2[[#This Row],[Current Week Low]])-1</f>
        <v>8.9010989010989139E-3</v>
      </c>
      <c r="AF529" s="1">
        <f>(Table2[[#This Row],[Current Week High]]/Table2[[#This Row],[Close Price]])-1</f>
        <v>2.3526848927132082E-2</v>
      </c>
      <c r="AG529" s="1">
        <f>(Table2[[#This Row],[Close Price]]/Table2[[#This Row],[Current Month Low]])-1</f>
        <v>0.10295530994714075</v>
      </c>
      <c r="AH529" s="1">
        <f>(Table2[[#This Row],[Current Month High]]/Table2[[#This Row],[Close Price]])-1</f>
        <v>0.10292996405620292</v>
      </c>
      <c r="AI529">
        <v>50.528264894891599</v>
      </c>
      <c r="AJ529">
        <v>10.295530994713999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-0.14000000000000001</v>
      </c>
      <c r="AM529" t="s">
        <v>2949</v>
      </c>
      <c r="AN529">
        <v>3.44</v>
      </c>
      <c r="AO529" t="s">
        <v>2950</v>
      </c>
      <c r="AQ529">
        <f>(Table2[[#This Row],[Sharpe Ratio]]-AVERAGE(Table2[Sharpe Ratio]))/_xlfn.STDEV.P(Table2[Sharpe Ratio])</f>
        <v>-0.65065532340838106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30" spans="1:44" x14ac:dyDescent="0.3">
      <c r="A530" t="s">
        <v>1672</v>
      </c>
      <c r="B530" t="s">
        <v>1673</v>
      </c>
      <c r="C530" t="s">
        <v>2910</v>
      </c>
      <c r="D530" t="s">
        <v>280</v>
      </c>
      <c r="E530">
        <v>4219.9814500000002</v>
      </c>
      <c r="F530">
        <v>498.75</v>
      </c>
      <c r="G530">
        <v>-19.353319228664699</v>
      </c>
      <c r="H530">
        <f>(Table2[[#This Row],[1Y Return vs Nifty]]-AVERAGE(Table2[1Y Return vs Nifty]))/_xlfn.STDEV.P(Table2[1Y Return vs Nifty])</f>
        <v>-0.76802554910094967</v>
      </c>
      <c r="I530">
        <v>-4.0449505466868603</v>
      </c>
      <c r="J530">
        <f>(Table2[[#This Row],[1M Return vs Nifty]]-AVERAGE(Table2[1M Return vs Nifty]))/_xlfn.STDEV.P(Table2[1M Return vs Nifty])</f>
        <v>-0.72689961061776875</v>
      </c>
      <c r="K530">
        <v>-7.1603517783141299</v>
      </c>
      <c r="L530">
        <f>(Table2[[#This Row],[6M Return vs Nifty]]-AVERAGE(Table2[6M Return vs Nifty]))/_xlfn.STDEV.P(Table2[6M Return vs Nifty])</f>
        <v>-0.60246615605187959</v>
      </c>
      <c r="M530">
        <v>-4.3422588600851304</v>
      </c>
      <c r="N530">
        <f>(Table2[[#This Row],[1W Return vs Nifty]]-AVERAGE(Table2[1W Return vs Nifty]))/_xlfn.STDEV.P(Table2[1W Return vs Nifty])</f>
        <v>-0.84396583248674506</v>
      </c>
      <c r="O530">
        <v>508.04</v>
      </c>
      <c r="P530">
        <v>518.02788692214699</v>
      </c>
      <c r="Q530">
        <v>512.77720294132803</v>
      </c>
      <c r="R530">
        <v>38.495382254170899</v>
      </c>
      <c r="S530" s="1">
        <f>(Table2[[#This Row],[Close Price]]-Table2[[#This Row],[20D EMA]])/Table2[[#This Row],[20D EMA]]</f>
        <v>-1.8285961735296473E-2</v>
      </c>
      <c r="T530" s="1">
        <f>(Table2[[#This Row],[Close Price]]-Table2[[#This Row],[50D EMA]])/Table2[[#This Row],[50D EMA]]</f>
        <v>-3.7213994475637585E-2</v>
      </c>
      <c r="U530" s="1">
        <f>(Table2[[#This Row],[Close Price]]-Table2[[#This Row],[200D EMA]])/Table2[[#This Row],[200D EMA]]</f>
        <v>-2.7355356012059337E-2</v>
      </c>
      <c r="V530">
        <v>0.59710910775095305</v>
      </c>
      <c r="W530">
        <v>497.5</v>
      </c>
      <c r="X530">
        <v>502.75</v>
      </c>
      <c r="Y530">
        <v>497.5</v>
      </c>
      <c r="Z530">
        <v>507.45</v>
      </c>
      <c r="AA530">
        <v>468</v>
      </c>
      <c r="AB530">
        <v>547.95000000000005</v>
      </c>
      <c r="AC530" s="1">
        <f>(Table2[[#This Row],[Close Price]]/Table2[[#This Row],[Day Low]])-1</f>
        <v>2.5125628140703071E-3</v>
      </c>
      <c r="AD530" s="1">
        <f>(Table2[[#This Row],[Day High]]/Table2[[#This Row],[Close Price]])-1</f>
        <v>8.0200501253133716E-3</v>
      </c>
      <c r="AE530" s="1">
        <f>(Table2[[#This Row],[Close Price]]/Table2[[#This Row],[Current Week Low]])-1</f>
        <v>2.5125628140703071E-3</v>
      </c>
      <c r="AF530" s="1">
        <f>(Table2[[#This Row],[Current Week High]]/Table2[[#This Row],[Close Price]])-1</f>
        <v>1.7443609022556261E-2</v>
      </c>
      <c r="AG530" s="1">
        <f>(Table2[[#This Row],[Close Price]]/Table2[[#This Row],[Current Month Low]])-1</f>
        <v>6.5705128205128194E-2</v>
      </c>
      <c r="AH530" s="1">
        <f>(Table2[[#This Row],[Current Month High]]/Table2[[#This Row],[Close Price]])-1</f>
        <v>9.8646616541353538E-2</v>
      </c>
      <c r="AI530">
        <v>40.150375939849603</v>
      </c>
      <c r="AJ530">
        <v>14.510389163127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-0.19</v>
      </c>
      <c r="AM530" t="s">
        <v>2949</v>
      </c>
      <c r="AN530">
        <v>-4.08</v>
      </c>
      <c r="AO530" t="s">
        <v>2949</v>
      </c>
      <c r="AQ530">
        <f>(Table2[[#This Row],[Sharpe Ratio]]-AVERAGE(Table2[Sharpe Ratio]))/_xlfn.STDEV.P(Table2[Sharpe Ratio])</f>
        <v>-0.65065532340838106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31" spans="1:44" x14ac:dyDescent="0.3">
      <c r="A531" t="s">
        <v>1762</v>
      </c>
      <c r="B531" t="s">
        <v>1763</v>
      </c>
      <c r="C531" t="s">
        <v>2916</v>
      </c>
      <c r="D531" t="s">
        <v>494</v>
      </c>
      <c r="E531">
        <v>3683.5491408900002</v>
      </c>
      <c r="F531">
        <v>373</v>
      </c>
      <c r="G531">
        <v>20.636436524100301</v>
      </c>
      <c r="H531">
        <f>(Table2[[#This Row],[1Y Return vs Nifty]]-AVERAGE(Table2[1Y Return vs Nifty]))/_xlfn.STDEV.P(Table2[1Y Return vs Nifty])</f>
        <v>-0.29165785318813686</v>
      </c>
      <c r="I531">
        <v>8.3733099953224492</v>
      </c>
      <c r="J531">
        <f>(Table2[[#This Row],[1M Return vs Nifty]]-AVERAGE(Table2[1M Return vs Nifty]))/_xlfn.STDEV.P(Table2[1M Return vs Nifty])</f>
        <v>0.48619011590259836</v>
      </c>
      <c r="K531">
        <v>-3.1660564776567899</v>
      </c>
      <c r="L531">
        <f>(Table2[[#This Row],[6M Return vs Nifty]]-AVERAGE(Table2[6M Return vs Nifty]))/_xlfn.STDEV.P(Table2[6M Return vs Nifty])</f>
        <v>-0.48007310708378431</v>
      </c>
      <c r="M531">
        <v>0.61091485990472405</v>
      </c>
      <c r="N531">
        <f>(Table2[[#This Row],[1W Return vs Nifty]]-AVERAGE(Table2[1W Return vs Nifty]))/_xlfn.STDEV.P(Table2[1W Return vs Nifty])</f>
        <v>0.13748862476718759</v>
      </c>
      <c r="O531">
        <v>336.01</v>
      </c>
      <c r="P531">
        <v>324.245934214633</v>
      </c>
      <c r="Q531">
        <v>309.122738624146</v>
      </c>
      <c r="R531">
        <v>59.222330354918803</v>
      </c>
      <c r="S531" s="1">
        <f>(Table2[[#This Row],[Close Price]]-Table2[[#This Row],[20D EMA]])/Table2[[#This Row],[20D EMA]]</f>
        <v>0.11008600934496</v>
      </c>
      <c r="T531" s="1">
        <f>(Table2[[#This Row],[Close Price]]-Table2[[#This Row],[50D EMA]])/Table2[[#This Row],[50D EMA]]</f>
        <v>0.15036137894359683</v>
      </c>
      <c r="U531" s="1">
        <f>(Table2[[#This Row],[Close Price]]-Table2[[#This Row],[200D EMA]])/Table2[[#This Row],[200D EMA]]</f>
        <v>0.20664044858091349</v>
      </c>
      <c r="V531">
        <v>2.7248952789489098</v>
      </c>
      <c r="W531">
        <v>370.25</v>
      </c>
      <c r="X531">
        <v>388.4</v>
      </c>
      <c r="Y531">
        <v>353.95</v>
      </c>
      <c r="Z531">
        <v>388.4</v>
      </c>
      <c r="AA531">
        <v>251.95</v>
      </c>
      <c r="AB531">
        <v>388.4</v>
      </c>
      <c r="AC531" s="1">
        <f>(Table2[[#This Row],[Close Price]]/Table2[[#This Row],[Day Low]])-1</f>
        <v>7.4274139095205083E-3</v>
      </c>
      <c r="AD531" s="1">
        <f>(Table2[[#This Row],[Day High]]/Table2[[#This Row],[Close Price]])-1</f>
        <v>4.1286863270777463E-2</v>
      </c>
      <c r="AE531" s="1">
        <f>(Table2[[#This Row],[Close Price]]/Table2[[#This Row],[Current Week Low]])-1</f>
        <v>5.3821161180957811E-2</v>
      </c>
      <c r="AF531" s="1">
        <f>(Table2[[#This Row],[Current Week High]]/Table2[[#This Row],[Close Price]])-1</f>
        <v>4.1286863270777463E-2</v>
      </c>
      <c r="AG531" s="1">
        <f>(Table2[[#This Row],[Close Price]]/Table2[[#This Row],[Current Month Low]])-1</f>
        <v>0.48045247072831909</v>
      </c>
      <c r="AH531" s="1">
        <f>(Table2[[#This Row],[Current Month High]]/Table2[[#This Row],[Close Price]])-1</f>
        <v>4.1286863270777463E-2</v>
      </c>
      <c r="AI531">
        <v>5.3619302949061698</v>
      </c>
      <c r="AJ531">
        <v>58.521036974075599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0.1</v>
      </c>
      <c r="AM531" t="s">
        <v>2950</v>
      </c>
      <c r="AN531">
        <v>29.72</v>
      </c>
      <c r="AO531" t="s">
        <v>2950</v>
      </c>
      <c r="AQ531">
        <f>(Table2[[#This Row],[Sharpe Ratio]]-AVERAGE(Table2[Sharpe Ratio]))/_xlfn.STDEV.P(Table2[Sharpe Ratio])</f>
        <v>-0.65065532340838106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-0.79870754301051627</v>
      </c>
    </row>
    <row r="532" spans="1:44" x14ac:dyDescent="0.3">
      <c r="A532" t="s">
        <v>1770</v>
      </c>
      <c r="B532" t="s">
        <v>1771</v>
      </c>
      <c r="C532" t="s">
        <v>2915</v>
      </c>
      <c r="D532" t="s">
        <v>283</v>
      </c>
      <c r="E532">
        <v>3649.9226559949998</v>
      </c>
      <c r="F532">
        <v>423.85</v>
      </c>
      <c r="G532">
        <v>-1.5359388682989199</v>
      </c>
      <c r="H532">
        <f>(Table2[[#This Row],[1Y Return vs Nifty]]-AVERAGE(Table2[1Y Return vs Nifty]))/_xlfn.STDEV.P(Table2[1Y Return vs Nifty])</f>
        <v>-0.555780581116048</v>
      </c>
      <c r="I532">
        <v>-4.4408392023533896</v>
      </c>
      <c r="J532">
        <f>(Table2[[#This Row],[1M Return vs Nifty]]-AVERAGE(Table2[1M Return vs Nifty]))/_xlfn.STDEV.P(Table2[1M Return vs Nifty])</f>
        <v>-0.76557237476298934</v>
      </c>
      <c r="K532">
        <v>0.51768664147781196</v>
      </c>
      <c r="L532">
        <f>(Table2[[#This Row],[6M Return vs Nifty]]-AVERAGE(Table2[6M Return vs Nifty]))/_xlfn.STDEV.P(Table2[6M Return vs Nifty])</f>
        <v>-0.36719598658347308</v>
      </c>
      <c r="M532">
        <v>-2.9045142512559199</v>
      </c>
      <c r="N532">
        <f>(Table2[[#This Row],[1W Return vs Nifty]]-AVERAGE(Table2[1W Return vs Nifty]))/_xlfn.STDEV.P(Table2[1W Return vs Nifty])</f>
        <v>-0.55908164822455231</v>
      </c>
      <c r="O532">
        <v>422.21</v>
      </c>
      <c r="P532">
        <v>427.294925765708</v>
      </c>
      <c r="Q532">
        <v>403.67349514250799</v>
      </c>
      <c r="R532">
        <v>28.106198145544699</v>
      </c>
      <c r="S532" s="1">
        <f>(Table2[[#This Row],[Close Price]]-Table2[[#This Row],[20D EMA]])/Table2[[#This Row],[20D EMA]]</f>
        <v>3.8843229672438913E-3</v>
      </c>
      <c r="T532" s="1">
        <f>(Table2[[#This Row],[Close Price]]-Table2[[#This Row],[50D EMA]])/Table2[[#This Row],[50D EMA]]</f>
        <v>-8.0621733561069275E-3</v>
      </c>
      <c r="U532" s="1">
        <f>(Table2[[#This Row],[Close Price]]-Table2[[#This Row],[200D EMA]])/Table2[[#This Row],[200D EMA]]</f>
        <v>4.998223836907887E-2</v>
      </c>
      <c r="V532">
        <v>0.85737913187123505</v>
      </c>
      <c r="W532">
        <v>421</v>
      </c>
      <c r="X532">
        <v>429.85</v>
      </c>
      <c r="Y532">
        <v>419.8</v>
      </c>
      <c r="Z532">
        <v>429.85</v>
      </c>
      <c r="AA532">
        <v>382</v>
      </c>
      <c r="AB532">
        <v>439.45</v>
      </c>
      <c r="AC532" s="1">
        <f>(Table2[[#This Row],[Close Price]]/Table2[[#This Row],[Day Low]])-1</f>
        <v>6.7695961995248854E-3</v>
      </c>
      <c r="AD532" s="1">
        <f>(Table2[[#This Row],[Day High]]/Table2[[#This Row],[Close Price]])-1</f>
        <v>1.4155951397900157E-2</v>
      </c>
      <c r="AE532" s="1">
        <f>(Table2[[#This Row],[Close Price]]/Table2[[#This Row],[Current Week Low]])-1</f>
        <v>9.6474511672224317E-3</v>
      </c>
      <c r="AF532" s="1">
        <f>(Table2[[#This Row],[Current Week High]]/Table2[[#This Row],[Close Price]])-1</f>
        <v>1.4155951397900157E-2</v>
      </c>
      <c r="AG532" s="1">
        <f>(Table2[[#This Row],[Close Price]]/Table2[[#This Row],[Current Month Low]])-1</f>
        <v>0.10955497382198964</v>
      </c>
      <c r="AH532" s="1">
        <f>(Table2[[#This Row],[Current Month High]]/Table2[[#This Row],[Close Price]])-1</f>
        <v>3.6805473634540453E-2</v>
      </c>
      <c r="AI532">
        <v>19.122331013330101</v>
      </c>
      <c r="AJ532">
        <v>38.467820973537997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-7.0000000000000007E-2</v>
      </c>
      <c r="AM532" t="s">
        <v>2949</v>
      </c>
      <c r="AN532">
        <v>3.69</v>
      </c>
      <c r="AO532" t="s">
        <v>2950</v>
      </c>
      <c r="AQ532">
        <f>(Table2[[#This Row],[Sharpe Ratio]]-AVERAGE(Table2[Sharpe Ratio]))/_xlfn.STDEV.P(Table2[Sharpe Ratio])</f>
        <v>-0.65065532340838106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33" spans="1:44" x14ac:dyDescent="0.3">
      <c r="A533" t="s">
        <v>1804</v>
      </c>
      <c r="B533" t="s">
        <v>1805</v>
      </c>
      <c r="C533" t="s">
        <v>2923</v>
      </c>
      <c r="D533" t="s">
        <v>109</v>
      </c>
      <c r="E533">
        <v>3484.7590427999999</v>
      </c>
      <c r="F533">
        <v>22.04</v>
      </c>
      <c r="G533">
        <v>-31.051477365327798</v>
      </c>
      <c r="H533">
        <f>(Table2[[#This Row],[1Y Return vs Nifty]]-AVERAGE(Table2[1Y Return vs Nifty]))/_xlfn.STDEV.P(Table2[1Y Return vs Nifty])</f>
        <v>-0.90737685378103949</v>
      </c>
      <c r="I533">
        <v>-8.3069836031166293</v>
      </c>
      <c r="J533">
        <f>(Table2[[#This Row],[1M Return vs Nifty]]-AVERAGE(Table2[1M Return vs Nifty]))/_xlfn.STDEV.P(Table2[1M Return vs Nifty])</f>
        <v>-1.1432404095046147</v>
      </c>
      <c r="K533">
        <v>-35.888071092533501</v>
      </c>
      <c r="L533">
        <f>(Table2[[#This Row],[6M Return vs Nifty]]-AVERAGE(Table2[6M Return vs Nifty]))/_xlfn.STDEV.P(Table2[6M Return vs Nifty])</f>
        <v>-1.4827398694621798</v>
      </c>
      <c r="M533">
        <v>-6.2901394956013403</v>
      </c>
      <c r="N533">
        <f>(Table2[[#This Row],[1W Return vs Nifty]]-AVERAGE(Table2[1W Return vs Nifty]))/_xlfn.STDEV.P(Table2[1W Return vs Nifty])</f>
        <v>-1.2299317282942361</v>
      </c>
      <c r="O533">
        <v>22.69</v>
      </c>
      <c r="P533">
        <v>23.870332534321399</v>
      </c>
      <c r="Q533">
        <v>26.0446415672208</v>
      </c>
      <c r="R533">
        <v>40.499942296388298</v>
      </c>
      <c r="S533" s="1">
        <f>(Table2[[#This Row],[Close Price]]-Table2[[#This Row],[20D EMA]])/Table2[[#This Row],[20D EMA]]</f>
        <v>-2.8646981048920321E-2</v>
      </c>
      <c r="T533" s="1">
        <f>(Table2[[#This Row],[Close Price]]-Table2[[#This Row],[50D EMA]])/Table2[[#This Row],[50D EMA]]</f>
        <v>-7.6678133062859477E-2</v>
      </c>
      <c r="U533" s="1">
        <f>(Table2[[#This Row],[Close Price]]-Table2[[#This Row],[200D EMA]])/Table2[[#This Row],[200D EMA]]</f>
        <v>-0.1537606711493758</v>
      </c>
      <c r="V533">
        <v>0.39896540466246999</v>
      </c>
      <c r="W533">
        <v>21.75</v>
      </c>
      <c r="X533">
        <v>22.25</v>
      </c>
      <c r="Y533">
        <v>21.3</v>
      </c>
      <c r="Z533">
        <v>22.25</v>
      </c>
      <c r="AA533">
        <v>20.55</v>
      </c>
      <c r="AB533">
        <v>24.7</v>
      </c>
      <c r="AC533" s="1">
        <f>(Table2[[#This Row],[Close Price]]/Table2[[#This Row],[Day Low]])-1</f>
        <v>1.3333333333333197E-2</v>
      </c>
      <c r="AD533" s="1">
        <f>(Table2[[#This Row],[Day High]]/Table2[[#This Row],[Close Price]])-1</f>
        <v>9.5281306715064851E-3</v>
      </c>
      <c r="AE533" s="1">
        <f>(Table2[[#This Row],[Close Price]]/Table2[[#This Row],[Current Week Low]])-1</f>
        <v>3.4741784037558565E-2</v>
      </c>
      <c r="AF533" s="1">
        <f>(Table2[[#This Row],[Current Week High]]/Table2[[#This Row],[Close Price]])-1</f>
        <v>9.5281306715064851E-3</v>
      </c>
      <c r="AG533" s="1">
        <f>(Table2[[#This Row],[Close Price]]/Table2[[#This Row],[Current Month Low]])-1</f>
        <v>7.2506082725060761E-2</v>
      </c>
      <c r="AH533" s="1">
        <f>(Table2[[#This Row],[Current Month High]]/Table2[[#This Row],[Close Price]])-1</f>
        <v>0.1206896551724137</v>
      </c>
      <c r="AI533">
        <v>104.854809437386</v>
      </c>
      <c r="AJ533">
        <v>31.976047904191599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-0.32</v>
      </c>
      <c r="AM533" t="s">
        <v>2949</v>
      </c>
      <c r="AN533">
        <v>-0.27</v>
      </c>
      <c r="AO533" t="s">
        <v>2949</v>
      </c>
      <c r="AQ533">
        <f>(Table2[[#This Row],[Sharpe Ratio]]-AVERAGE(Table2[Sharpe Ratio]))/_xlfn.STDEV.P(Table2[Sharpe Ratio])</f>
        <v>-0.65065532340838106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34" spans="1:44" x14ac:dyDescent="0.3">
      <c r="A534" t="s">
        <v>1865</v>
      </c>
      <c r="B534" t="s">
        <v>1866</v>
      </c>
      <c r="C534" t="s">
        <v>2916</v>
      </c>
      <c r="D534" t="s">
        <v>134</v>
      </c>
      <c r="E534">
        <v>3173.9230235999999</v>
      </c>
      <c r="F534">
        <v>555.54999999999995</v>
      </c>
      <c r="G534">
        <v>-19.640247367091199</v>
      </c>
      <c r="H534">
        <f>(Table2[[#This Row],[1Y Return vs Nifty]]-AVERAGE(Table2[1Y Return vs Nifty]))/_xlfn.STDEV.P(Table2[1Y Return vs Nifty])</f>
        <v>-0.77144350686592889</v>
      </c>
      <c r="I534">
        <v>10.4450594653298</v>
      </c>
      <c r="J534">
        <f>(Table2[[#This Row],[1M Return vs Nifty]]-AVERAGE(Table2[1M Return vs Nifty]))/_xlfn.STDEV.P(Table2[1M Return vs Nifty])</f>
        <v>0.68857095575436766</v>
      </c>
      <c r="K534">
        <v>-11.370237255731</v>
      </c>
      <c r="L534">
        <f>(Table2[[#This Row],[6M Return vs Nifty]]-AVERAGE(Table2[6M Return vs Nifty]))/_xlfn.STDEV.P(Table2[6M Return vs Nifty])</f>
        <v>-0.73146531124773106</v>
      </c>
      <c r="M534">
        <v>4.8523668000577604</v>
      </c>
      <c r="N534">
        <f>(Table2[[#This Row],[1W Return vs Nifty]]-AVERAGE(Table2[1W Return vs Nifty]))/_xlfn.STDEV.P(Table2[1W Return vs Nifty])</f>
        <v>0.97791784191567577</v>
      </c>
      <c r="O534">
        <v>514.82000000000005</v>
      </c>
      <c r="P534">
        <v>507.55722789132699</v>
      </c>
      <c r="Q534">
        <v>509.11858599276098</v>
      </c>
      <c r="R534">
        <v>25.704526158445901</v>
      </c>
      <c r="S534" s="1">
        <f>(Table2[[#This Row],[Close Price]]-Table2[[#This Row],[20D EMA]])/Table2[[#This Row],[20D EMA]]</f>
        <v>7.9115030496095529E-2</v>
      </c>
      <c r="T534" s="1">
        <f>(Table2[[#This Row],[Close Price]]-Table2[[#This Row],[50D EMA]])/Table2[[#This Row],[50D EMA]]</f>
        <v>9.4556376052531935E-2</v>
      </c>
      <c r="U534" s="1">
        <f>(Table2[[#This Row],[Close Price]]-Table2[[#This Row],[200D EMA]])/Table2[[#This Row],[200D EMA]]</f>
        <v>9.119960513069772E-2</v>
      </c>
      <c r="V534">
        <v>1.5177846565897899</v>
      </c>
      <c r="W534">
        <v>551</v>
      </c>
      <c r="X534">
        <v>575</v>
      </c>
      <c r="Y534">
        <v>526</v>
      </c>
      <c r="Z534">
        <v>575</v>
      </c>
      <c r="AA534">
        <v>457.2</v>
      </c>
      <c r="AB534">
        <v>575</v>
      </c>
      <c r="AC534" s="1">
        <f>(Table2[[#This Row],[Close Price]]/Table2[[#This Row],[Day Low]])-1</f>
        <v>8.2577132486387761E-3</v>
      </c>
      <c r="AD534" s="1">
        <f>(Table2[[#This Row],[Day High]]/Table2[[#This Row],[Close Price]])-1</f>
        <v>3.5010350103501064E-2</v>
      </c>
      <c r="AE534" s="1">
        <f>(Table2[[#This Row],[Close Price]]/Table2[[#This Row],[Current Week Low]])-1</f>
        <v>5.617870722433449E-2</v>
      </c>
      <c r="AF534" s="1">
        <f>(Table2[[#This Row],[Current Week High]]/Table2[[#This Row],[Close Price]])-1</f>
        <v>3.5010350103501064E-2</v>
      </c>
      <c r="AG534" s="1">
        <f>(Table2[[#This Row],[Close Price]]/Table2[[#This Row],[Current Month Low]])-1</f>
        <v>0.21511373578302706</v>
      </c>
      <c r="AH534" s="1">
        <f>(Table2[[#This Row],[Current Month High]]/Table2[[#This Row],[Close Price]])-1</f>
        <v>3.5010350103501064E-2</v>
      </c>
      <c r="AI534">
        <v>31.779317793177899</v>
      </c>
      <c r="AJ534">
        <v>23.6616583194212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-0.02</v>
      </c>
      <c r="AM534" t="s">
        <v>2949</v>
      </c>
      <c r="AN534">
        <v>15.76</v>
      </c>
      <c r="AO534" t="s">
        <v>2950</v>
      </c>
      <c r="AQ534">
        <f>(Table2[[#This Row],[Sharpe Ratio]]-AVERAGE(Table2[Sharpe Ratio]))/_xlfn.STDEV.P(Table2[Sharpe Ratio])</f>
        <v>-0.65065532340838106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35" spans="1:44" x14ac:dyDescent="0.3">
      <c r="A535" t="s">
        <v>1908</v>
      </c>
      <c r="B535" t="s">
        <v>1909</v>
      </c>
      <c r="C535" t="s">
        <v>2916</v>
      </c>
      <c r="D535" t="s">
        <v>73</v>
      </c>
      <c r="E535">
        <v>3004.7558393200002</v>
      </c>
      <c r="F535">
        <v>798.25</v>
      </c>
      <c r="G535">
        <v>-65.4430290617493</v>
      </c>
      <c r="H535">
        <f>(Table2[[#This Row],[1Y Return vs Nifty]]-AVERAGE(Table2[1Y Return vs Nifty]))/_xlfn.STDEV.P(Table2[1Y Return vs Nifty])</f>
        <v>-1.3170573815086419</v>
      </c>
      <c r="I535">
        <v>12.741337761385999</v>
      </c>
      <c r="J535">
        <f>(Table2[[#This Row],[1M Return vs Nifty]]-AVERAGE(Table2[1M Return vs Nifty]))/_xlfn.STDEV.P(Table2[1M Return vs Nifty])</f>
        <v>0.91288510995931349</v>
      </c>
      <c r="K535">
        <v>-13.7682885853068</v>
      </c>
      <c r="L535">
        <f>(Table2[[#This Row],[6M Return vs Nifty]]-AVERAGE(Table2[6M Return vs Nifty]))/_xlfn.STDEV.P(Table2[6M Return vs Nifty])</f>
        <v>-0.80494631145331796</v>
      </c>
      <c r="M535">
        <v>1.6963268954817401</v>
      </c>
      <c r="N535">
        <f>(Table2[[#This Row],[1W Return vs Nifty]]-AVERAGE(Table2[1W Return vs Nifty]))/_xlfn.STDEV.P(Table2[1W Return vs Nifty])</f>
        <v>0.35255931287467207</v>
      </c>
      <c r="O535">
        <v>742.51</v>
      </c>
      <c r="P535">
        <v>719.93697181609298</v>
      </c>
      <c r="Q535">
        <v>804.88692833391701</v>
      </c>
      <c r="R535">
        <v>54.802026584082697</v>
      </c>
      <c r="S535" s="1">
        <f>(Table2[[#This Row],[Close Price]]-Table2[[#This Row],[20D EMA]])/Table2[[#This Row],[20D EMA]]</f>
        <v>7.5069696031029892E-2</v>
      </c>
      <c r="T535" s="1">
        <f>(Table2[[#This Row],[Close Price]]-Table2[[#This Row],[50D EMA]])/Table2[[#This Row],[50D EMA]]</f>
        <v>0.10877761699938365</v>
      </c>
      <c r="U535" s="1">
        <f>(Table2[[#This Row],[Close Price]]-Table2[[#This Row],[200D EMA]])/Table2[[#This Row],[200D EMA]]</f>
        <v>-8.2457896883170682E-3</v>
      </c>
      <c r="V535">
        <v>3.4966524640437502</v>
      </c>
      <c r="W535">
        <v>793.5</v>
      </c>
      <c r="X535">
        <v>824.8</v>
      </c>
      <c r="Y535">
        <v>771.5</v>
      </c>
      <c r="Z535">
        <v>830</v>
      </c>
      <c r="AA535">
        <v>618.79999999999995</v>
      </c>
      <c r="AB535">
        <v>854.4</v>
      </c>
      <c r="AC535" s="1">
        <f>(Table2[[#This Row],[Close Price]]/Table2[[#This Row],[Day Low]])-1</f>
        <v>5.9861373660996531E-3</v>
      </c>
      <c r="AD535" s="1">
        <f>(Table2[[#This Row],[Day High]]/Table2[[#This Row],[Close Price]])-1</f>
        <v>3.326025681177569E-2</v>
      </c>
      <c r="AE535" s="1">
        <f>(Table2[[#This Row],[Close Price]]/Table2[[#This Row],[Current Week Low]])-1</f>
        <v>3.4672715489306505E-2</v>
      </c>
      <c r="AF535" s="1">
        <f>(Table2[[#This Row],[Current Week High]]/Table2[[#This Row],[Close Price]])-1</f>
        <v>3.9774506733479376E-2</v>
      </c>
      <c r="AG535" s="1">
        <f>(Table2[[#This Row],[Close Price]]/Table2[[#This Row],[Current Month Low]])-1</f>
        <v>0.28999676793794449</v>
      </c>
      <c r="AH535" s="1">
        <f>(Table2[[#This Row],[Current Month High]]/Table2[[#This Row],[Close Price]])-1</f>
        <v>7.0341371750704651E-2</v>
      </c>
      <c r="AI535">
        <v>68.362041966802295</v>
      </c>
      <c r="AJ535">
        <v>28.9996767937944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0.04</v>
      </c>
      <c r="AM535" t="s">
        <v>2950</v>
      </c>
      <c r="AN535">
        <v>21.01</v>
      </c>
      <c r="AO535" t="s">
        <v>2950</v>
      </c>
      <c r="AQ535">
        <f>(Table2[[#This Row],[Sharpe Ratio]]-AVERAGE(Table2[Sharpe Ratio]))/_xlfn.STDEV.P(Table2[Sharpe Ratio])</f>
        <v>-0.65065532340838106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36" spans="1:44" x14ac:dyDescent="0.3">
      <c r="A536" t="s">
        <v>1918</v>
      </c>
      <c r="B536" t="s">
        <v>1919</v>
      </c>
      <c r="C536" t="s">
        <v>2912</v>
      </c>
      <c r="D536" t="s">
        <v>1619</v>
      </c>
      <c r="E536">
        <v>2984.2161710999999</v>
      </c>
      <c r="F536">
        <v>724.85</v>
      </c>
      <c r="G536">
        <v>-22.2559069441029</v>
      </c>
      <c r="H536">
        <f>(Table2[[#This Row],[1Y Return vs Nifty]]-AVERAGE(Table2[1Y Return vs Nifty]))/_xlfn.STDEV.P(Table2[1Y Return vs Nifty])</f>
        <v>-0.80260187986767428</v>
      </c>
      <c r="I536">
        <v>-1.6109839284810501</v>
      </c>
      <c r="J536">
        <f>(Table2[[#This Row],[1M Return vs Nifty]]-AVERAGE(Table2[1M Return vs Nifty]))/_xlfn.STDEV.P(Table2[1M Return vs Nifty])</f>
        <v>-0.48913524021736748</v>
      </c>
      <c r="K536">
        <v>-19.006991605476301</v>
      </c>
      <c r="L536">
        <f>(Table2[[#This Row],[6M Return vs Nifty]]-AVERAGE(Table2[6M Return vs Nifty]))/_xlfn.STDEV.P(Table2[6M Return vs Nifty])</f>
        <v>-0.96547045576768431</v>
      </c>
      <c r="M536">
        <v>4.7713397170327498</v>
      </c>
      <c r="N536">
        <f>(Table2[[#This Row],[1W Return vs Nifty]]-AVERAGE(Table2[1W Return vs Nifty]))/_xlfn.STDEV.P(Table2[1W Return vs Nifty])</f>
        <v>0.96186260212623753</v>
      </c>
      <c r="O536">
        <v>712.05</v>
      </c>
      <c r="P536">
        <v>725.64028499612596</v>
      </c>
      <c r="Q536">
        <v>732.87212035105495</v>
      </c>
      <c r="R536">
        <v>33.451300927483103</v>
      </c>
      <c r="S536" s="1">
        <f>(Table2[[#This Row],[Close Price]]-Table2[[#This Row],[20D EMA]])/Table2[[#This Row],[20D EMA]]</f>
        <v>1.7976265711677649E-2</v>
      </c>
      <c r="T536" s="1">
        <f>(Table2[[#This Row],[Close Price]]-Table2[[#This Row],[50D EMA]])/Table2[[#This Row],[50D EMA]]</f>
        <v>-1.0890864419554004E-3</v>
      </c>
      <c r="U536" s="1">
        <f>(Table2[[#This Row],[Close Price]]-Table2[[#This Row],[200D EMA]])/Table2[[#This Row],[200D EMA]]</f>
        <v>-1.0946139344490588E-2</v>
      </c>
      <c r="V536">
        <v>1.2732854502720601</v>
      </c>
      <c r="W536">
        <v>720</v>
      </c>
      <c r="X536">
        <v>746.95</v>
      </c>
      <c r="Y536">
        <v>706.6</v>
      </c>
      <c r="Z536">
        <v>746.95</v>
      </c>
      <c r="AA536">
        <v>639</v>
      </c>
      <c r="AB536">
        <v>747.4</v>
      </c>
      <c r="AC536" s="1">
        <f>(Table2[[#This Row],[Close Price]]/Table2[[#This Row],[Day Low]])-1</f>
        <v>6.7361111111110539E-3</v>
      </c>
      <c r="AD536" s="1">
        <f>(Table2[[#This Row],[Day High]]/Table2[[#This Row],[Close Price]])-1</f>
        <v>3.0489066703455858E-2</v>
      </c>
      <c r="AE536" s="1">
        <f>(Table2[[#This Row],[Close Price]]/Table2[[#This Row],[Current Week Low]])-1</f>
        <v>2.5827908293235113E-2</v>
      </c>
      <c r="AF536" s="1">
        <f>(Table2[[#This Row],[Current Week High]]/Table2[[#This Row],[Close Price]])-1</f>
        <v>3.0489066703455858E-2</v>
      </c>
      <c r="AG536" s="1">
        <f>(Table2[[#This Row],[Close Price]]/Table2[[#This Row],[Current Month Low]])-1</f>
        <v>0.13435054773082955</v>
      </c>
      <c r="AH536" s="1">
        <f>(Table2[[#This Row],[Current Month High]]/Table2[[#This Row],[Close Price]])-1</f>
        <v>3.1109884803752541E-2</v>
      </c>
      <c r="AI536">
        <v>24.853417948541001</v>
      </c>
      <c r="AJ536">
        <v>13.4350547730829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-0.22</v>
      </c>
      <c r="AM536" t="s">
        <v>2949</v>
      </c>
      <c r="AN536">
        <v>6.82</v>
      </c>
      <c r="AO536" t="s">
        <v>2950</v>
      </c>
      <c r="AQ536">
        <f>(Table2[[#This Row],[Sharpe Ratio]]-AVERAGE(Table2[Sharpe Ratio]))/_xlfn.STDEV.P(Table2[Sharpe Ratio])</f>
        <v>-0.65065532340838106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37" spans="1:44" x14ac:dyDescent="0.3">
      <c r="A537" t="s">
        <v>1968</v>
      </c>
      <c r="B537" t="s">
        <v>1969</v>
      </c>
      <c r="C537" t="s">
        <v>2917</v>
      </c>
      <c r="D537" t="s">
        <v>349</v>
      </c>
      <c r="E537">
        <v>2805.3358743599902</v>
      </c>
      <c r="F537">
        <v>490</v>
      </c>
      <c r="G537">
        <v>-42.464973176493203</v>
      </c>
      <c r="H537">
        <f>(Table2[[#This Row],[1Y Return vs Nifty]]-AVERAGE(Table2[1Y Return vs Nifty]))/_xlfn.STDEV.P(Table2[1Y Return vs Nifty])</f>
        <v>-1.0433371916107967</v>
      </c>
      <c r="I537">
        <v>-9.7457244846170497</v>
      </c>
      <c r="J537">
        <f>(Table2[[#This Row],[1M Return vs Nifty]]-AVERAGE(Table2[1M Return vs Nifty]))/_xlfn.STDEV.P(Table2[1M Return vs Nifty])</f>
        <v>-1.2837851964793143</v>
      </c>
      <c r="K537">
        <v>-19.9725570792999</v>
      </c>
      <c r="L537">
        <f>(Table2[[#This Row],[6M Return vs Nifty]]-AVERAGE(Table2[6M Return vs Nifty]))/_xlfn.STDEV.P(Table2[6M Return vs Nifty])</f>
        <v>-0.99505727732795946</v>
      </c>
      <c r="M537">
        <v>0.55353175489067197</v>
      </c>
      <c r="N537">
        <f>(Table2[[#This Row],[1W Return vs Nifty]]-AVERAGE(Table2[1W Return vs Nifty]))/_xlfn.STDEV.P(Table2[1W Return vs Nifty])</f>
        <v>0.12611835847512884</v>
      </c>
      <c r="O537">
        <v>485.04</v>
      </c>
      <c r="P537">
        <v>495.46085671518301</v>
      </c>
      <c r="Q537">
        <v>509.49939687091501</v>
      </c>
      <c r="R537">
        <v>64.936490968576507</v>
      </c>
      <c r="S537" s="1">
        <f>(Table2[[#This Row],[Close Price]]-Table2[[#This Row],[20D EMA]])/Table2[[#This Row],[20D EMA]]</f>
        <v>1.0225960745505483E-2</v>
      </c>
      <c r="T537" s="1">
        <f>(Table2[[#This Row],[Close Price]]-Table2[[#This Row],[50D EMA]])/Table2[[#This Row],[50D EMA]]</f>
        <v>-1.1021772237240934E-2</v>
      </c>
      <c r="U537" s="1">
        <f>(Table2[[#This Row],[Close Price]]-Table2[[#This Row],[200D EMA]])/Table2[[#This Row],[200D EMA]]</f>
        <v>-3.8271678024881559E-2</v>
      </c>
      <c r="V537">
        <v>0.68629287761895696</v>
      </c>
      <c r="W537">
        <v>487</v>
      </c>
      <c r="X537">
        <v>494.9</v>
      </c>
      <c r="Y537">
        <v>483</v>
      </c>
      <c r="Z537">
        <v>494.9</v>
      </c>
      <c r="AA537">
        <v>440</v>
      </c>
      <c r="AB537">
        <v>494.9</v>
      </c>
      <c r="AC537" s="1">
        <f>(Table2[[#This Row],[Close Price]]/Table2[[#This Row],[Day Low]])-1</f>
        <v>6.1601642710471527E-3</v>
      </c>
      <c r="AD537" s="1">
        <f>(Table2[[#This Row],[Day High]]/Table2[[#This Row],[Close Price]])-1</f>
        <v>1.0000000000000009E-2</v>
      </c>
      <c r="AE537" s="1">
        <f>(Table2[[#This Row],[Close Price]]/Table2[[#This Row],[Current Week Low]])-1</f>
        <v>1.449275362318847E-2</v>
      </c>
      <c r="AF537" s="1">
        <f>(Table2[[#This Row],[Current Week High]]/Table2[[#This Row],[Close Price]])-1</f>
        <v>1.0000000000000009E-2</v>
      </c>
      <c r="AG537" s="1">
        <f>(Table2[[#This Row],[Close Price]]/Table2[[#This Row],[Current Month Low]])-1</f>
        <v>0.11363636363636354</v>
      </c>
      <c r="AH537" s="1">
        <f>(Table2[[#This Row],[Current Month High]]/Table2[[#This Row],[Close Price]])-1</f>
        <v>1.0000000000000009E-2</v>
      </c>
      <c r="AI537">
        <v>72.857142857142804</v>
      </c>
      <c r="AJ537">
        <v>11.363636363636299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-0.1</v>
      </c>
      <c r="AM537" t="s">
        <v>2949</v>
      </c>
      <c r="AN537">
        <v>5.33</v>
      </c>
      <c r="AO537" t="s">
        <v>2950</v>
      </c>
      <c r="AQ537">
        <f>(Table2[[#This Row],[Sharpe Ratio]]-AVERAGE(Table2[Sharpe Ratio]))/_xlfn.STDEV.P(Table2[Sharpe Ratio])</f>
        <v>-0.65065532340838106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38" spans="1:44" x14ac:dyDescent="0.3">
      <c r="A538" t="s">
        <v>2014</v>
      </c>
      <c r="B538" t="s">
        <v>2015</v>
      </c>
      <c r="C538" t="s">
        <v>2910</v>
      </c>
      <c r="D538" t="s">
        <v>417</v>
      </c>
      <c r="E538">
        <v>2701.6529091500001</v>
      </c>
      <c r="F538">
        <v>54.49</v>
      </c>
      <c r="G538">
        <v>-34.044416518089399</v>
      </c>
      <c r="H538">
        <f>(Table2[[#This Row],[1Y Return vs Nifty]]-AVERAGE(Table2[1Y Return vs Nifty]))/_xlfn.STDEV.P(Table2[1Y Return vs Nifty])</f>
        <v>-0.94302947284235261</v>
      </c>
      <c r="I538">
        <v>-1.7763062487268999</v>
      </c>
      <c r="J538">
        <f>(Table2[[#This Row],[1M Return vs Nifty]]-AVERAGE(Table2[1M Return vs Nifty]))/_xlfn.STDEV.P(Table2[1M Return vs Nifty])</f>
        <v>-0.5052849100987743</v>
      </c>
      <c r="K538">
        <v>-40.904412582063799</v>
      </c>
      <c r="L538">
        <f>(Table2[[#This Row],[6M Return vs Nifty]]-AVERAGE(Table2[6M Return vs Nifty]))/_xlfn.STDEV.P(Table2[6M Return vs Nifty])</f>
        <v>-1.6364504199734877</v>
      </c>
      <c r="M538">
        <v>-6.0126048540563803E-2</v>
      </c>
      <c r="N538">
        <f>(Table2[[#This Row],[1W Return vs Nifty]]-AVERAGE(Table2[1W Return vs Nifty]))/_xlfn.STDEV.P(Table2[1W Return vs Nifty])</f>
        <v>4.5241604005501809E-3</v>
      </c>
      <c r="O538">
        <v>54.8</v>
      </c>
      <c r="P538">
        <v>56.3786433069317</v>
      </c>
      <c r="Q538">
        <v>63.374583852411703</v>
      </c>
      <c r="R538">
        <v>24.102983119479799</v>
      </c>
      <c r="S538" s="1">
        <f>(Table2[[#This Row],[Close Price]]-Table2[[#This Row],[20D EMA]])/Table2[[#This Row],[20D EMA]]</f>
        <v>-5.656934306569255E-3</v>
      </c>
      <c r="T538" s="1">
        <f>(Table2[[#This Row],[Close Price]]-Table2[[#This Row],[50D EMA]])/Table2[[#This Row],[50D EMA]]</f>
        <v>-3.3499268449042142E-2</v>
      </c>
      <c r="U538" s="1">
        <f>(Table2[[#This Row],[Close Price]]-Table2[[#This Row],[200D EMA]])/Table2[[#This Row],[200D EMA]]</f>
        <v>-0.14019159278587676</v>
      </c>
      <c r="V538">
        <v>0.50506284714148997</v>
      </c>
      <c r="W538">
        <v>54.25</v>
      </c>
      <c r="X538">
        <v>55.85</v>
      </c>
      <c r="Y538">
        <v>54.25</v>
      </c>
      <c r="Z538">
        <v>56.5</v>
      </c>
      <c r="AA538">
        <v>48.1</v>
      </c>
      <c r="AB538">
        <v>59.3</v>
      </c>
      <c r="AC538" s="1">
        <f>(Table2[[#This Row],[Close Price]]/Table2[[#This Row],[Day Low]])-1</f>
        <v>4.4239631336406848E-3</v>
      </c>
      <c r="AD538" s="1">
        <f>(Table2[[#This Row],[Day High]]/Table2[[#This Row],[Close Price]])-1</f>
        <v>2.4958708019820142E-2</v>
      </c>
      <c r="AE538" s="1">
        <f>(Table2[[#This Row],[Close Price]]/Table2[[#This Row],[Current Week Low]])-1</f>
        <v>4.4239631336406848E-3</v>
      </c>
      <c r="AF538" s="1">
        <f>(Table2[[#This Row],[Current Week High]]/Table2[[#This Row],[Close Price]])-1</f>
        <v>3.6887502293998953E-2</v>
      </c>
      <c r="AG538" s="1">
        <f>(Table2[[#This Row],[Close Price]]/Table2[[#This Row],[Current Month Low]])-1</f>
        <v>0.13284823284823277</v>
      </c>
      <c r="AH538" s="1">
        <f>(Table2[[#This Row],[Current Month High]]/Table2[[#This Row],[Close Price]])-1</f>
        <v>8.8273077628922669E-2</v>
      </c>
      <c r="AI538">
        <v>54.248485960726697</v>
      </c>
      <c r="AJ538">
        <v>13.284823284823201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-0.12</v>
      </c>
      <c r="AM538" t="s">
        <v>2949</v>
      </c>
      <c r="AN538">
        <v>5.09</v>
      </c>
      <c r="AO538" t="s">
        <v>2950</v>
      </c>
      <c r="AQ538">
        <f>(Table2[[#This Row],[Sharpe Ratio]]-AVERAGE(Table2[Sharpe Ratio]))/_xlfn.STDEV.P(Table2[Sharpe Ratio])</f>
        <v>-0.65065532340838106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39" spans="1:44" x14ac:dyDescent="0.3">
      <c r="A539" t="s">
        <v>2116</v>
      </c>
      <c r="B539" t="s">
        <v>2117</v>
      </c>
      <c r="C539" t="s">
        <v>2912</v>
      </c>
      <c r="D539" t="s">
        <v>238</v>
      </c>
      <c r="E539">
        <v>2403.4577199</v>
      </c>
      <c r="F539">
        <v>534.29999999999995</v>
      </c>
      <c r="G539">
        <v>-30.153543691783199</v>
      </c>
      <c r="H539">
        <f>(Table2[[#This Row],[1Y Return vs Nifty]]-AVERAGE(Table2[1Y Return vs Nifty]))/_xlfn.STDEV.P(Table2[1Y Return vs Nifty])</f>
        <v>-0.89668044948706238</v>
      </c>
      <c r="I539">
        <v>-3.8472881762416402</v>
      </c>
      <c r="J539">
        <f>(Table2[[#This Row],[1M Return vs Nifty]]-AVERAGE(Table2[1M Return vs Nifty]))/_xlfn.STDEV.P(Table2[1M Return vs Nifty])</f>
        <v>-0.70759077182383234</v>
      </c>
      <c r="K539">
        <v>-12.8930023312406</v>
      </c>
      <c r="L539">
        <f>(Table2[[#This Row],[6M Return vs Nifty]]-AVERAGE(Table2[6M Return vs Nifty]))/_xlfn.STDEV.P(Table2[6M Return vs Nifty])</f>
        <v>-0.77812582240800499</v>
      </c>
      <c r="M539">
        <v>-0.72152238114248102</v>
      </c>
      <c r="N539">
        <f>(Table2[[#This Row],[1W Return vs Nifty]]-AVERAGE(Table2[1W Return vs Nifty]))/_xlfn.STDEV.P(Table2[1W Return vs Nifty])</f>
        <v>-0.12652926419948299</v>
      </c>
      <c r="O539">
        <v>523.47</v>
      </c>
      <c r="P539">
        <v>527.42996873434402</v>
      </c>
      <c r="Q539">
        <v>549.01197314951196</v>
      </c>
      <c r="R539">
        <v>64.589277533211501</v>
      </c>
      <c r="S539" s="1">
        <f>(Table2[[#This Row],[Close Price]]-Table2[[#This Row],[20D EMA]])/Table2[[#This Row],[20D EMA]]</f>
        <v>2.0688864691386186E-2</v>
      </c>
      <c r="T539" s="1">
        <f>(Table2[[#This Row],[Close Price]]-Table2[[#This Row],[50D EMA]])/Table2[[#This Row],[50D EMA]]</f>
        <v>1.3025485226297857E-2</v>
      </c>
      <c r="U539" s="1">
        <f>(Table2[[#This Row],[Close Price]]-Table2[[#This Row],[200D EMA]])/Table2[[#This Row],[200D EMA]]</f>
        <v>-2.6797180879524291E-2</v>
      </c>
      <c r="V539">
        <v>1.3226440026970401</v>
      </c>
      <c r="W539">
        <v>531</v>
      </c>
      <c r="X539">
        <v>542.79999999999995</v>
      </c>
      <c r="Y539">
        <v>531</v>
      </c>
      <c r="Z539">
        <v>544.65</v>
      </c>
      <c r="AA539">
        <v>454</v>
      </c>
      <c r="AB539">
        <v>555</v>
      </c>
      <c r="AC539" s="1">
        <f>(Table2[[#This Row],[Close Price]]/Table2[[#This Row],[Day Low]])-1</f>
        <v>6.2146892655365882E-3</v>
      </c>
      <c r="AD539" s="1">
        <f>(Table2[[#This Row],[Day High]]/Table2[[#This Row],[Close Price]])-1</f>
        <v>1.5908665543701961E-2</v>
      </c>
      <c r="AE539" s="1">
        <f>(Table2[[#This Row],[Close Price]]/Table2[[#This Row],[Current Week Low]])-1</f>
        <v>6.2146892655365882E-3</v>
      </c>
      <c r="AF539" s="1">
        <f>(Table2[[#This Row],[Current Week High]]/Table2[[#This Row],[Close Price]])-1</f>
        <v>1.9371139809096105E-2</v>
      </c>
      <c r="AG539" s="1">
        <f>(Table2[[#This Row],[Close Price]]/Table2[[#This Row],[Current Month Low]])-1</f>
        <v>0.17687224669603507</v>
      </c>
      <c r="AH539" s="1">
        <f>(Table2[[#This Row],[Current Month High]]/Table2[[#This Row],[Close Price]])-1</f>
        <v>3.874227961819221E-2</v>
      </c>
      <c r="AI539">
        <v>35.251731237132702</v>
      </c>
      <c r="AJ539">
        <v>17.687224669603498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-0.08</v>
      </c>
      <c r="AM539" t="s">
        <v>2949</v>
      </c>
      <c r="AN539">
        <v>8.3800000000000008</v>
      </c>
      <c r="AO539" t="s">
        <v>2950</v>
      </c>
      <c r="AQ539">
        <f>(Table2[[#This Row],[Sharpe Ratio]]-AVERAGE(Table2[Sharpe Ratio]))/_xlfn.STDEV.P(Table2[Sharpe Ratio])</f>
        <v>-0.65065532340838106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0" spans="1:44" x14ac:dyDescent="0.3">
      <c r="A540" t="s">
        <v>2162</v>
      </c>
      <c r="B540" t="s">
        <v>2163</v>
      </c>
      <c r="C540" t="s">
        <v>2919</v>
      </c>
      <c r="D540" t="s">
        <v>211</v>
      </c>
      <c r="E540">
        <v>2243.0723465249998</v>
      </c>
      <c r="F540">
        <v>305.55</v>
      </c>
      <c r="G540">
        <v>-60.770546279443202</v>
      </c>
      <c r="H540">
        <f>(Table2[[#This Row],[1Y Return vs Nifty]]-AVERAGE(Table2[1Y Return vs Nifty]))/_xlfn.STDEV.P(Table2[1Y Return vs Nifty])</f>
        <v>-1.2613976302723384</v>
      </c>
      <c r="I540">
        <v>13.5284305836269</v>
      </c>
      <c r="J540">
        <f>(Table2[[#This Row],[1M Return vs Nifty]]-AVERAGE(Table2[1M Return vs Nifty]))/_xlfn.STDEV.P(Table2[1M Return vs Nifty])</f>
        <v>0.98977302942664536</v>
      </c>
      <c r="K540">
        <v>-20.1182523925516</v>
      </c>
      <c r="L540">
        <f>(Table2[[#This Row],[6M Return vs Nifty]]-AVERAGE(Table2[6M Return vs Nifty]))/_xlfn.STDEV.P(Table2[6M Return vs Nifty])</f>
        <v>-0.99952166773151896</v>
      </c>
      <c r="M540">
        <v>9.7281395271483895</v>
      </c>
      <c r="N540">
        <f>(Table2[[#This Row],[1W Return vs Nifty]]-AVERAGE(Table2[1W Return vs Nifty]))/_xlfn.STDEV.P(Table2[1W Return vs Nifty])</f>
        <v>1.9440355567552963</v>
      </c>
      <c r="O540">
        <v>289.83</v>
      </c>
      <c r="P540">
        <v>288.80859237814701</v>
      </c>
      <c r="Q540">
        <v>324.24235953941502</v>
      </c>
      <c r="R540">
        <v>50.031627513394902</v>
      </c>
      <c r="S540" s="1">
        <f>(Table2[[#This Row],[Close Price]]-Table2[[#This Row],[20D EMA]])/Table2[[#This Row],[20D EMA]]</f>
        <v>5.4238691646827548E-2</v>
      </c>
      <c r="T540" s="1">
        <f>(Table2[[#This Row],[Close Price]]-Table2[[#This Row],[50D EMA]])/Table2[[#This Row],[50D EMA]]</f>
        <v>5.7967138318145671E-2</v>
      </c>
      <c r="U540" s="1">
        <f>(Table2[[#This Row],[Close Price]]-Table2[[#This Row],[200D EMA]])/Table2[[#This Row],[200D EMA]]</f>
        <v>-5.7649344662947279E-2</v>
      </c>
      <c r="V540">
        <v>1.7620169813314901</v>
      </c>
      <c r="W540">
        <v>304.8</v>
      </c>
      <c r="X540">
        <v>318.39999999999998</v>
      </c>
      <c r="Y540">
        <v>304.8</v>
      </c>
      <c r="Z540">
        <v>323.7</v>
      </c>
      <c r="AA540">
        <v>245.45</v>
      </c>
      <c r="AB540">
        <v>324.85000000000002</v>
      </c>
      <c r="AC540" s="1">
        <f>(Table2[[#This Row],[Close Price]]/Table2[[#This Row],[Day Low]])-1</f>
        <v>2.4606299212599492E-3</v>
      </c>
      <c r="AD540" s="1">
        <f>(Table2[[#This Row],[Day High]]/Table2[[#This Row],[Close Price]])-1</f>
        <v>4.2055310096547061E-2</v>
      </c>
      <c r="AE540" s="1">
        <f>(Table2[[#This Row],[Close Price]]/Table2[[#This Row],[Current Week Low]])-1</f>
        <v>2.4606299212599492E-3</v>
      </c>
      <c r="AF540" s="1">
        <f>(Table2[[#This Row],[Current Week High]]/Table2[[#This Row],[Close Price]])-1</f>
        <v>5.9401080019636732E-2</v>
      </c>
      <c r="AG540" s="1">
        <f>(Table2[[#This Row],[Close Price]]/Table2[[#This Row],[Current Month Low]])-1</f>
        <v>0.24485638622937467</v>
      </c>
      <c r="AH540" s="1">
        <f>(Table2[[#This Row],[Current Month High]]/Table2[[#This Row],[Close Price]])-1</f>
        <v>6.3164784814269348E-2</v>
      </c>
      <c r="AI540">
        <v>55.326460481099602</v>
      </c>
      <c r="AJ540">
        <v>24.485638622937401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-0.08</v>
      </c>
      <c r="AM540" t="s">
        <v>2949</v>
      </c>
      <c r="AN540">
        <v>14.35</v>
      </c>
      <c r="AO540" t="s">
        <v>2950</v>
      </c>
      <c r="AQ540">
        <f>(Table2[[#This Row],[Sharpe Ratio]]-AVERAGE(Table2[Sharpe Ratio]))/_xlfn.STDEV.P(Table2[Sharpe Ratio])</f>
        <v>-0.65065532340838106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1" spans="1:44" x14ac:dyDescent="0.3">
      <c r="A541" t="s">
        <v>386</v>
      </c>
      <c r="B541" t="s">
        <v>387</v>
      </c>
      <c r="C541" t="s">
        <v>2908</v>
      </c>
      <c r="D541" t="s">
        <v>159</v>
      </c>
      <c r="E541">
        <v>57220.837808390002</v>
      </c>
      <c r="F541">
        <v>1326.3</v>
      </c>
      <c r="G541">
        <v>62.791974912584799</v>
      </c>
      <c r="H541">
        <f>(Table2[[#This Row],[1Y Return vs Nifty]]-AVERAGE(Table2[1Y Return vs Nifty]))/_xlfn.STDEV.P(Table2[1Y Return vs Nifty])</f>
        <v>0.21050917219305712</v>
      </c>
      <c r="I541">
        <v>-2.3703386604416701</v>
      </c>
      <c r="J541">
        <f>(Table2[[#This Row],[1M Return vs Nifty]]-AVERAGE(Table2[1M Return vs Nifty]))/_xlfn.STDEV.P(Table2[1M Return vs Nifty])</f>
        <v>-0.5633135376536208</v>
      </c>
      <c r="K541">
        <v>56.648750209644199</v>
      </c>
      <c r="L541">
        <f>(Table2[[#This Row],[6M Return vs Nifty]]-AVERAGE(Table2[6M Return vs Nifty]))/_xlfn.STDEV.P(Table2[6M Return vs Nifty])</f>
        <v>1.3527699885909854</v>
      </c>
      <c r="M541">
        <v>-6.9900955548811501</v>
      </c>
      <c r="N541">
        <f>(Table2[[#This Row],[1W Return vs Nifty]]-AVERAGE(Table2[1W Return vs Nifty]))/_xlfn.STDEV.P(Table2[1W Return vs Nifty])</f>
        <v>-1.3686256310518956</v>
      </c>
      <c r="O541">
        <v>1307.9000000000001</v>
      </c>
      <c r="P541">
        <v>1262.31474828705</v>
      </c>
      <c r="Q541">
        <v>1033.9871890193101</v>
      </c>
      <c r="R541">
        <v>49.022602308700399</v>
      </c>
      <c r="S541" s="1">
        <f>(Table2[[#This Row],[Close Price]]-Table2[[#This Row],[20D EMA]])/Table2[[#This Row],[20D EMA]]</f>
        <v>1.4068353849682592E-2</v>
      </c>
      <c r="T541" s="1">
        <f>(Table2[[#This Row],[Close Price]]-Table2[[#This Row],[50D EMA]])/Table2[[#This Row],[50D EMA]]</f>
        <v>5.0688825271016938E-2</v>
      </c>
      <c r="U541" s="1">
        <f>(Table2[[#This Row],[Close Price]]-Table2[[#This Row],[200D EMA]])/Table2[[#This Row],[200D EMA]]</f>
        <v>0.28270448036975709</v>
      </c>
      <c r="V541">
        <v>0.37948219016874402</v>
      </c>
      <c r="W541">
        <v>1272.8</v>
      </c>
      <c r="X541">
        <v>1335</v>
      </c>
      <c r="Y541">
        <v>1272.8</v>
      </c>
      <c r="Z541">
        <v>1342.4</v>
      </c>
      <c r="AA541">
        <v>1193.05</v>
      </c>
      <c r="AB541">
        <v>1404.5</v>
      </c>
      <c r="AC541" s="1">
        <f>(Table2[[#This Row],[Close Price]]/Table2[[#This Row],[Day Low]])-1</f>
        <v>4.203331238214969E-2</v>
      </c>
      <c r="AD541" s="1">
        <f>(Table2[[#This Row],[Day High]]/Table2[[#This Row],[Close Price]])-1</f>
        <v>6.5596019000226935E-3</v>
      </c>
      <c r="AE541" s="1">
        <f>(Table2[[#This Row],[Close Price]]/Table2[[#This Row],[Current Week Low]])-1</f>
        <v>4.203331238214969E-2</v>
      </c>
      <c r="AF541" s="1">
        <f>(Table2[[#This Row],[Current Week High]]/Table2[[#This Row],[Close Price]])-1</f>
        <v>1.213903340119149E-2</v>
      </c>
      <c r="AG541" s="1">
        <f>(Table2[[#This Row],[Close Price]]/Table2[[#This Row],[Current Month Low]])-1</f>
        <v>0.11168852939943852</v>
      </c>
      <c r="AH541" s="1">
        <f>(Table2[[#This Row],[Current Month High]]/Table2[[#This Row],[Close Price]])-1</f>
        <v>5.8961019377214763E-2</v>
      </c>
      <c r="AI541">
        <v>5.8961019377214701</v>
      </c>
      <c r="AJ541">
        <v>100.817624347036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0.1</v>
      </c>
      <c r="AM541" t="s">
        <v>2950</v>
      </c>
      <c r="AN541">
        <v>2.87</v>
      </c>
      <c r="AO541" t="s">
        <v>2950</v>
      </c>
      <c r="AP541">
        <v>-8.8464131292000003E-5</v>
      </c>
      <c r="AQ541">
        <f>(Table2[[#This Row],[Sharpe Ratio]]-AVERAGE(Table2[Sharpe Ratio]))/_xlfn.STDEV.P(Table2[Sharpe Ratio])</f>
        <v>-0.65163175083532354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-1.0202917587567975</v>
      </c>
    </row>
    <row r="542" spans="1:44" x14ac:dyDescent="0.3">
      <c r="A542" t="s">
        <v>1857</v>
      </c>
      <c r="B542" t="s">
        <v>1858</v>
      </c>
      <c r="C542" t="s">
        <v>2919</v>
      </c>
      <c r="D542" t="s">
        <v>912</v>
      </c>
      <c r="E542">
        <v>3190.1880545499998</v>
      </c>
      <c r="F542">
        <v>335</v>
      </c>
      <c r="G542">
        <v>60.9574475755281</v>
      </c>
      <c r="H542">
        <f>(Table2[[#This Row],[1Y Return vs Nifty]]-AVERAGE(Table2[1Y Return vs Nifty]))/_xlfn.STDEV.P(Table2[1Y Return vs Nifty])</f>
        <v>0.18865583640261926</v>
      </c>
      <c r="I542">
        <v>21.4731912212028</v>
      </c>
      <c r="J542">
        <f>(Table2[[#This Row],[1M Return vs Nifty]]-AVERAGE(Table2[1M Return vs Nifty]))/_xlfn.STDEV.P(Table2[1M Return vs Nifty])</f>
        <v>1.7658646145970205</v>
      </c>
      <c r="K542">
        <v>35.498401002521703</v>
      </c>
      <c r="L542">
        <f>(Table2[[#This Row],[6M Return vs Nifty]]-AVERAGE(Table2[6M Return vs Nifty]))/_xlfn.STDEV.P(Table2[6M Return vs Nifty])</f>
        <v>0.70468176993232867</v>
      </c>
      <c r="M542">
        <v>13.8834424574764</v>
      </c>
      <c r="N542">
        <f>(Table2[[#This Row],[1W Return vs Nifty]]-AVERAGE(Table2[1W Return vs Nifty]))/_xlfn.STDEV.P(Table2[1W Return vs Nifty])</f>
        <v>2.7673946418105864</v>
      </c>
      <c r="O542">
        <v>289.27</v>
      </c>
      <c r="P542">
        <v>270.86618630139702</v>
      </c>
      <c r="Q542">
        <v>233.77098330182599</v>
      </c>
      <c r="R542">
        <v>66.634261545864106</v>
      </c>
      <c r="S542" s="1">
        <f>(Table2[[#This Row],[Close Price]]-Table2[[#This Row],[20D EMA]])/Table2[[#This Row],[20D EMA]]</f>
        <v>0.15808759982023723</v>
      </c>
      <c r="T542" s="1">
        <f>(Table2[[#This Row],[Close Price]]-Table2[[#This Row],[50D EMA]])/Table2[[#This Row],[50D EMA]]</f>
        <v>0.23677305231166906</v>
      </c>
      <c r="U542" s="1">
        <f>(Table2[[#This Row],[Close Price]]-Table2[[#This Row],[200D EMA]])/Table2[[#This Row],[200D EMA]]</f>
        <v>0.43302644010131647</v>
      </c>
      <c r="V542">
        <v>2.0013237051930699</v>
      </c>
      <c r="W542">
        <v>325.35000000000002</v>
      </c>
      <c r="X542">
        <v>338.4</v>
      </c>
      <c r="Y542">
        <v>297.10000000000002</v>
      </c>
      <c r="Z542">
        <v>338.4</v>
      </c>
      <c r="AA542">
        <v>231</v>
      </c>
      <c r="AB542">
        <v>338.4</v>
      </c>
      <c r="AC542" s="1">
        <f>(Table2[[#This Row],[Close Price]]/Table2[[#This Row],[Day Low]])-1</f>
        <v>2.9660365759950791E-2</v>
      </c>
      <c r="AD542" s="1">
        <f>(Table2[[#This Row],[Day High]]/Table2[[#This Row],[Close Price]])-1</f>
        <v>1.0149253731343233E-2</v>
      </c>
      <c r="AE542" s="1">
        <f>(Table2[[#This Row],[Close Price]]/Table2[[#This Row],[Current Week Low]])-1</f>
        <v>0.12756647593402892</v>
      </c>
      <c r="AF542" s="1">
        <f>(Table2[[#This Row],[Current Week High]]/Table2[[#This Row],[Close Price]])-1</f>
        <v>1.0149253731343233E-2</v>
      </c>
      <c r="AG542" s="1">
        <f>(Table2[[#This Row],[Close Price]]/Table2[[#This Row],[Current Month Low]])-1</f>
        <v>0.45021645021645029</v>
      </c>
      <c r="AH542" s="1">
        <f>(Table2[[#This Row],[Current Month High]]/Table2[[#This Row],[Close Price]])-1</f>
        <v>1.0149253731343233E-2</v>
      </c>
      <c r="AI542">
        <v>1.01492537313432</v>
      </c>
      <c r="AJ542">
        <v>125.05878401074899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0.2</v>
      </c>
      <c r="AM542" t="s">
        <v>2950</v>
      </c>
      <c r="AN542">
        <v>24.98</v>
      </c>
      <c r="AO542" t="s">
        <v>2950</v>
      </c>
      <c r="AP542">
        <v>-2.8332919061700002E-4</v>
      </c>
      <c r="AQ542">
        <f>(Table2[[#This Row],[Sharpe Ratio]]-AVERAGE(Table2[Sharpe Ratio]))/_xlfn.STDEV.P(Table2[Sharpe Ratio])</f>
        <v>-0.65378258401142353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4.772814278731131</v>
      </c>
    </row>
    <row r="543" spans="1:44" x14ac:dyDescent="0.3">
      <c r="A543" t="s">
        <v>992</v>
      </c>
      <c r="B543" t="s">
        <v>993</v>
      </c>
      <c r="C543" t="s">
        <v>2907</v>
      </c>
      <c r="D543" t="s">
        <v>354</v>
      </c>
      <c r="E543">
        <v>12269.054420805</v>
      </c>
      <c r="F543">
        <v>1075.45</v>
      </c>
      <c r="G543">
        <v>49.3036921294377</v>
      </c>
      <c r="H543">
        <f>(Table2[[#This Row],[1Y Return vs Nifty]]-AVERAGE(Table2[1Y Return vs Nifty]))/_xlfn.STDEV.P(Table2[1Y Return vs Nifty])</f>
        <v>4.9833467371229657E-2</v>
      </c>
      <c r="I543">
        <v>14.748275822677501</v>
      </c>
      <c r="J543">
        <f>(Table2[[#This Row],[1M Return vs Nifty]]-AVERAGE(Table2[1M Return vs Nifty]))/_xlfn.STDEV.P(Table2[1M Return vs Nifty])</f>
        <v>1.1089347850067577</v>
      </c>
      <c r="K543">
        <v>19.429625868852899</v>
      </c>
      <c r="L543">
        <f>(Table2[[#This Row],[6M Return vs Nifty]]-AVERAGE(Table2[6M Return vs Nifty]))/_xlfn.STDEV.P(Table2[6M Return vs Nifty])</f>
        <v>0.2123029562104744</v>
      </c>
      <c r="M543">
        <v>-1.52620707640696</v>
      </c>
      <c r="N543">
        <f>(Table2[[#This Row],[1W Return vs Nifty]]-AVERAGE(Table2[1W Return vs Nifty]))/_xlfn.STDEV.P(Table2[1W Return vs Nifty])</f>
        <v>-0.28597478852342356</v>
      </c>
      <c r="O543">
        <v>1008.89</v>
      </c>
      <c r="P543">
        <v>989.41353691709503</v>
      </c>
      <c r="Q543">
        <v>886.17708805317795</v>
      </c>
      <c r="R543">
        <v>32.251896871115598</v>
      </c>
      <c r="S543" s="1">
        <f>(Table2[[#This Row],[Close Price]]-Table2[[#This Row],[20D EMA]])/Table2[[#This Row],[20D EMA]]</f>
        <v>6.5973495623903561E-2</v>
      </c>
      <c r="T543" s="1">
        <f>(Table2[[#This Row],[Close Price]]-Table2[[#This Row],[50D EMA]])/Table2[[#This Row],[50D EMA]]</f>
        <v>8.69570304758365E-2</v>
      </c>
      <c r="U543" s="1">
        <f>(Table2[[#This Row],[Close Price]]-Table2[[#This Row],[200D EMA]])/Table2[[#This Row],[200D EMA]]</f>
        <v>0.21358362171451689</v>
      </c>
      <c r="V543">
        <v>1.1654505593166</v>
      </c>
      <c r="W543">
        <v>1070.0999999999999</v>
      </c>
      <c r="X543">
        <v>1118.5</v>
      </c>
      <c r="Y543">
        <v>1042.6500000000001</v>
      </c>
      <c r="Z543">
        <v>1118.5</v>
      </c>
      <c r="AA543">
        <v>813.35</v>
      </c>
      <c r="AB543">
        <v>1118.5</v>
      </c>
      <c r="AC543" s="1">
        <f>(Table2[[#This Row],[Close Price]]/Table2[[#This Row],[Day Low]])-1</f>
        <v>4.9995327539482659E-3</v>
      </c>
      <c r="AD543" s="1">
        <f>(Table2[[#This Row],[Day High]]/Table2[[#This Row],[Close Price]])-1</f>
        <v>4.0029754986284694E-2</v>
      </c>
      <c r="AE543" s="1">
        <f>(Table2[[#This Row],[Close Price]]/Table2[[#This Row],[Current Week Low]])-1</f>
        <v>3.1458303361626472E-2</v>
      </c>
      <c r="AF543" s="1">
        <f>(Table2[[#This Row],[Current Week High]]/Table2[[#This Row],[Close Price]])-1</f>
        <v>4.0029754986284694E-2</v>
      </c>
      <c r="AG543" s="1">
        <f>(Table2[[#This Row],[Close Price]]/Table2[[#This Row],[Current Month Low]])-1</f>
        <v>0.32224749492838267</v>
      </c>
      <c r="AH543" s="1">
        <f>(Table2[[#This Row],[Current Month High]]/Table2[[#This Row],[Close Price]])-1</f>
        <v>4.0029754986284694E-2</v>
      </c>
      <c r="AI543">
        <v>11.4882142359012</v>
      </c>
      <c r="AJ543">
        <v>88.015734265734196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-0.03</v>
      </c>
      <c r="AM543" t="s">
        <v>2949</v>
      </c>
      <c r="AN543">
        <v>17.3</v>
      </c>
      <c r="AO543" t="s">
        <v>2950</v>
      </c>
      <c r="AP543">
        <v>-6.1369557310700005E-4</v>
      </c>
      <c r="AQ543">
        <f>(Table2[[#This Row],[Sharpe Ratio]]-AVERAGE(Table2[Sharpe Ratio]))/_xlfn.STDEV.P(Table2[Sharpe Ratio])</f>
        <v>-0.65742902005382631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0.42766740001121178</v>
      </c>
    </row>
    <row r="544" spans="1:44" x14ac:dyDescent="0.3">
      <c r="A544" t="s">
        <v>1960</v>
      </c>
      <c r="B544" t="s">
        <v>1961</v>
      </c>
      <c r="C544" t="s">
        <v>2920</v>
      </c>
      <c r="D544" t="s">
        <v>101</v>
      </c>
      <c r="E544">
        <v>2829.16487646</v>
      </c>
      <c r="F544">
        <v>243.73</v>
      </c>
      <c r="G544">
        <v>-15.692368659891599</v>
      </c>
      <c r="H544">
        <f>(Table2[[#This Row],[1Y Return vs Nifty]]-AVERAGE(Table2[1Y Return vs Nifty]))/_xlfn.STDEV.P(Table2[1Y Return vs Nifty])</f>
        <v>-0.7244154155937812</v>
      </c>
      <c r="I544">
        <v>9.0656777485920195</v>
      </c>
      <c r="J544">
        <f>(Table2[[#This Row],[1M Return vs Nifty]]-AVERAGE(Table2[1M Return vs Nifty]))/_xlfn.STDEV.P(Table2[1M Return vs Nifty])</f>
        <v>0.55382472588875709</v>
      </c>
      <c r="K544">
        <v>-16.677523549646601</v>
      </c>
      <c r="L544">
        <f>(Table2[[#This Row],[6M Return vs Nifty]]-AVERAGE(Table2[6M Return vs Nifty]))/_xlfn.STDEV.P(Table2[6M Return vs Nifty])</f>
        <v>-0.89409098170129331</v>
      </c>
      <c r="M544">
        <v>-4.60733570163256</v>
      </c>
      <c r="N544">
        <f>(Table2[[#This Row],[1W Return vs Nifty]]-AVERAGE(Table2[1W Return vs Nifty]))/_xlfn.STDEV.P(Table2[1W Return vs Nifty])</f>
        <v>-0.89648990338730139</v>
      </c>
      <c r="O544">
        <v>240.13</v>
      </c>
      <c r="P544">
        <v>231.89952112262301</v>
      </c>
      <c r="Q544">
        <v>234.41340355608301</v>
      </c>
      <c r="R544">
        <v>49.6273044223787</v>
      </c>
      <c r="S544" s="1">
        <f>(Table2[[#This Row],[Close Price]]-Table2[[#This Row],[20D EMA]])/Table2[[#This Row],[20D EMA]]</f>
        <v>1.4991879398659036E-2</v>
      </c>
      <c r="T544" s="1">
        <f>(Table2[[#This Row],[Close Price]]-Table2[[#This Row],[50D EMA]])/Table2[[#This Row],[50D EMA]]</f>
        <v>5.1015538195619201E-2</v>
      </c>
      <c r="U544" s="1">
        <f>(Table2[[#This Row],[Close Price]]-Table2[[#This Row],[200D EMA]])/Table2[[#This Row],[200D EMA]]</f>
        <v>3.9744299185042117E-2</v>
      </c>
      <c r="V544">
        <v>1.89065613504217</v>
      </c>
      <c r="W544">
        <v>242</v>
      </c>
      <c r="X544">
        <v>247.94</v>
      </c>
      <c r="Y544">
        <v>242</v>
      </c>
      <c r="Z544">
        <v>251.45</v>
      </c>
      <c r="AA544">
        <v>194</v>
      </c>
      <c r="AB544">
        <v>276.8</v>
      </c>
      <c r="AC544" s="1">
        <f>(Table2[[#This Row],[Close Price]]/Table2[[#This Row],[Day Low]])-1</f>
        <v>7.1487603305784297E-3</v>
      </c>
      <c r="AD544" s="1">
        <f>(Table2[[#This Row],[Day High]]/Table2[[#This Row],[Close Price]])-1</f>
        <v>1.7273212160997753E-2</v>
      </c>
      <c r="AE544" s="1">
        <f>(Table2[[#This Row],[Close Price]]/Table2[[#This Row],[Current Week Low]])-1</f>
        <v>7.1487603305784297E-3</v>
      </c>
      <c r="AF544" s="1">
        <f>(Table2[[#This Row],[Current Week High]]/Table2[[#This Row],[Close Price]])-1</f>
        <v>3.1674393796414124E-2</v>
      </c>
      <c r="AG544" s="1">
        <f>(Table2[[#This Row],[Close Price]]/Table2[[#This Row],[Current Month Low]])-1</f>
        <v>0.25634020618556685</v>
      </c>
      <c r="AH544" s="1">
        <f>(Table2[[#This Row],[Current Month High]]/Table2[[#This Row],[Close Price]])-1</f>
        <v>0.13568292782997582</v>
      </c>
      <c r="AI544">
        <v>25.138472900340499</v>
      </c>
      <c r="AJ544">
        <v>28.043078539532399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0.03</v>
      </c>
      <c r="AM544" t="s">
        <v>2950</v>
      </c>
      <c r="AN544">
        <v>7.35</v>
      </c>
      <c r="AO544" t="s">
        <v>2950</v>
      </c>
      <c r="AP544">
        <v>-8.2732395257599999E-4</v>
      </c>
      <c r="AQ544">
        <f>(Table2[[#This Row],[Sharpe Ratio]]-AVERAGE(Table2[Sharpe Ratio]))/_xlfn.STDEV.P(Table2[Sharpe Ratio])</f>
        <v>-0.65978695434697265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5" spans="1:44" x14ac:dyDescent="0.3">
      <c r="A545" t="s">
        <v>338</v>
      </c>
      <c r="B545" t="s">
        <v>339</v>
      </c>
      <c r="C545" t="s">
        <v>2908</v>
      </c>
      <c r="D545" t="s">
        <v>49</v>
      </c>
      <c r="E545">
        <v>68045.746773619903</v>
      </c>
      <c r="F545">
        <v>1780.8</v>
      </c>
      <c r="G545">
        <v>16.787629102457299</v>
      </c>
      <c r="H545">
        <f>(Table2[[#This Row],[1Y Return vs Nifty]]-AVERAGE(Table2[1Y Return vs Nifty]))/_xlfn.STDEV.P(Table2[1Y Return vs Nifty])</f>
        <v>-0.33750578321290181</v>
      </c>
      <c r="I545">
        <v>-1.371035110597</v>
      </c>
      <c r="J545">
        <f>(Table2[[#This Row],[1M Return vs Nifty]]-AVERAGE(Table2[1M Return vs Nifty]))/_xlfn.STDEV.P(Table2[1M Return vs Nifty])</f>
        <v>-0.46569560912884556</v>
      </c>
      <c r="K545">
        <v>11.6361570372214</v>
      </c>
      <c r="L545">
        <f>(Table2[[#This Row],[6M Return vs Nifty]]-AVERAGE(Table2[6M Return vs Nifty]))/_xlfn.STDEV.P(Table2[6M Return vs Nifty])</f>
        <v>-2.6504227671053059E-2</v>
      </c>
      <c r="M545">
        <v>-3.1688995583994002</v>
      </c>
      <c r="N545">
        <f>(Table2[[#This Row],[1W Return vs Nifty]]-AVERAGE(Table2[1W Return vs Nifty]))/_xlfn.STDEV.P(Table2[1W Return vs Nifty])</f>
        <v>-0.61146869394459424</v>
      </c>
      <c r="O545">
        <v>1737.7</v>
      </c>
      <c r="P545">
        <v>1684.1447404599201</v>
      </c>
      <c r="Q545">
        <v>1486.9833538852699</v>
      </c>
      <c r="R545">
        <v>52.679973688254698</v>
      </c>
      <c r="S545" s="1">
        <f>(Table2[[#This Row],[Close Price]]-Table2[[#This Row],[20D EMA]])/Table2[[#This Row],[20D EMA]]</f>
        <v>2.4802900385567078E-2</v>
      </c>
      <c r="T545" s="1">
        <f>(Table2[[#This Row],[Close Price]]-Table2[[#This Row],[50D EMA]])/Table2[[#This Row],[50D EMA]]</f>
        <v>5.7391302076378832E-2</v>
      </c>
      <c r="U545" s="1">
        <f>(Table2[[#This Row],[Close Price]]-Table2[[#This Row],[200D EMA]])/Table2[[#This Row],[200D EMA]]</f>
        <v>0.19759242451977024</v>
      </c>
      <c r="V545">
        <v>0.82643012168520003</v>
      </c>
      <c r="W545">
        <v>1730.15</v>
      </c>
      <c r="X545">
        <v>1789</v>
      </c>
      <c r="Y545">
        <v>1702.05</v>
      </c>
      <c r="Z545">
        <v>1789</v>
      </c>
      <c r="AA545">
        <v>1579.1</v>
      </c>
      <c r="AB545">
        <v>1810.95</v>
      </c>
      <c r="AC545" s="1">
        <f>(Table2[[#This Row],[Close Price]]/Table2[[#This Row],[Day Low]])-1</f>
        <v>2.9274918359679658E-2</v>
      </c>
      <c r="AD545" s="1">
        <f>(Table2[[#This Row],[Day High]]/Table2[[#This Row],[Close Price]])-1</f>
        <v>4.6046720575023681E-3</v>
      </c>
      <c r="AE545" s="1">
        <f>(Table2[[#This Row],[Close Price]]/Table2[[#This Row],[Current Week Low]])-1</f>
        <v>4.6267735965453527E-2</v>
      </c>
      <c r="AF545" s="1">
        <f>(Table2[[#This Row],[Current Week High]]/Table2[[#This Row],[Close Price]])-1</f>
        <v>4.6046720575023681E-3</v>
      </c>
      <c r="AG545" s="1">
        <f>(Table2[[#This Row],[Close Price]]/Table2[[#This Row],[Current Month Low]])-1</f>
        <v>0.12773098600468624</v>
      </c>
      <c r="AH545" s="1">
        <f>(Table2[[#This Row],[Current Month High]]/Table2[[#This Row],[Close Price]])-1</f>
        <v>1.6930592991913906E-2</v>
      </c>
      <c r="AI545">
        <v>1.69305929919139</v>
      </c>
      <c r="AJ545">
        <v>50.6153000380598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-0.02</v>
      </c>
      <c r="AM545" t="s">
        <v>2949</v>
      </c>
      <c r="AN545">
        <v>1.57</v>
      </c>
      <c r="AO545" t="s">
        <v>2950</v>
      </c>
      <c r="AP545">
        <v>-1.148048177268E-3</v>
      </c>
      <c r="AQ545">
        <f>(Table2[[#This Row],[Sharpe Ratio]]-AVERAGE(Table2[Sharpe Ratio]))/_xlfn.STDEV.P(Table2[Sharpe Ratio])</f>
        <v>-0.66332696457372142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-2.1045012785311159</v>
      </c>
    </row>
    <row r="546" spans="1:44" x14ac:dyDescent="0.3">
      <c r="A546" t="s">
        <v>1867</v>
      </c>
      <c r="B546" t="s">
        <v>1868</v>
      </c>
      <c r="C546" t="s">
        <v>2906</v>
      </c>
      <c r="D546" t="s">
        <v>268</v>
      </c>
      <c r="E546">
        <v>3170.4761073</v>
      </c>
      <c r="F546">
        <v>2144.3000000000002</v>
      </c>
      <c r="G546">
        <v>92.977293146708305</v>
      </c>
      <c r="H546">
        <f>(Table2[[#This Row],[1Y Return vs Nifty]]-AVERAGE(Table2[1Y Return vs Nifty]))/_xlfn.STDEV.P(Table2[1Y Return vs Nifty])</f>
        <v>0.57008402397469637</v>
      </c>
      <c r="I546">
        <v>6.2382344978162996</v>
      </c>
      <c r="J546">
        <f>(Table2[[#This Row],[1M Return vs Nifty]]-AVERAGE(Table2[1M Return vs Nifty]))/_xlfn.STDEV.P(Table2[1M Return vs Nifty])</f>
        <v>0.27762321213952135</v>
      </c>
      <c r="K546">
        <v>41.113846241965703</v>
      </c>
      <c r="L546">
        <f>(Table2[[#This Row],[6M Return vs Nifty]]-AVERAGE(Table2[6M Return vs Nifty]))/_xlfn.STDEV.P(Table2[6M Return vs Nifty])</f>
        <v>0.87675003540479379</v>
      </c>
      <c r="M546">
        <v>6.03150555941526</v>
      </c>
      <c r="N546">
        <f>(Table2[[#This Row],[1W Return vs Nifty]]-AVERAGE(Table2[1W Return vs Nifty]))/_xlfn.STDEV.P(Table2[1W Return vs Nifty])</f>
        <v>1.2115601602583204</v>
      </c>
      <c r="O546">
        <v>1911.17</v>
      </c>
      <c r="P546">
        <v>1817.2331612000901</v>
      </c>
      <c r="Q546">
        <v>1537.31535865097</v>
      </c>
      <c r="R546">
        <v>52.776054830245499</v>
      </c>
      <c r="S546" s="1">
        <f>(Table2[[#This Row],[Close Price]]-Table2[[#This Row],[20D EMA]])/Table2[[#This Row],[20D EMA]]</f>
        <v>0.12198286913252097</v>
      </c>
      <c r="T546" s="1">
        <f>(Table2[[#This Row],[Close Price]]-Table2[[#This Row],[50D EMA]])/Table2[[#This Row],[50D EMA]]</f>
        <v>0.17998066829460513</v>
      </c>
      <c r="U546" s="1">
        <f>(Table2[[#This Row],[Close Price]]-Table2[[#This Row],[200D EMA]])/Table2[[#This Row],[200D EMA]]</f>
        <v>0.39483417500081008</v>
      </c>
      <c r="V546">
        <v>1.7562069928310799</v>
      </c>
      <c r="W546">
        <v>2087</v>
      </c>
      <c r="X546">
        <v>2193.25</v>
      </c>
      <c r="Y546">
        <v>1948</v>
      </c>
      <c r="Z546">
        <v>2193.25</v>
      </c>
      <c r="AA546">
        <v>1643.65</v>
      </c>
      <c r="AB546">
        <v>2193.25</v>
      </c>
      <c r="AC546" s="1">
        <f>(Table2[[#This Row],[Close Price]]/Table2[[#This Row],[Day Low]])-1</f>
        <v>2.7455678006708339E-2</v>
      </c>
      <c r="AD546" s="1">
        <f>(Table2[[#This Row],[Day High]]/Table2[[#This Row],[Close Price]])-1</f>
        <v>2.2827962505246324E-2</v>
      </c>
      <c r="AE546" s="1">
        <f>(Table2[[#This Row],[Close Price]]/Table2[[#This Row],[Current Week Low]])-1</f>
        <v>0.10077002053388107</v>
      </c>
      <c r="AF546" s="1">
        <f>(Table2[[#This Row],[Current Week High]]/Table2[[#This Row],[Close Price]])-1</f>
        <v>2.2827962505246324E-2</v>
      </c>
      <c r="AG546" s="1">
        <f>(Table2[[#This Row],[Close Price]]/Table2[[#This Row],[Current Month Low]])-1</f>
        <v>0.3045964773522345</v>
      </c>
      <c r="AH546" s="1">
        <f>(Table2[[#This Row],[Current Month High]]/Table2[[#This Row],[Close Price]])-1</f>
        <v>2.2827962505246324E-2</v>
      </c>
      <c r="AI546">
        <v>2.2827962505246302</v>
      </c>
      <c r="AJ546">
        <v>122.90020790020699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0.14000000000000001</v>
      </c>
      <c r="AM546" t="s">
        <v>2950</v>
      </c>
      <c r="AN546">
        <v>20.69</v>
      </c>
      <c r="AO546" t="s">
        <v>2950</v>
      </c>
      <c r="AP546">
        <v>-1.5016029604069999E-3</v>
      </c>
      <c r="AQ546">
        <f>(Table2[[#This Row],[Sharpe Ratio]]-AVERAGE(Table2[Sharpe Ratio]))/_xlfn.STDEV.P(Table2[Sharpe Ratio])</f>
        <v>-0.66722934378823184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2.2687880879891003</v>
      </c>
    </row>
    <row r="547" spans="1:44" x14ac:dyDescent="0.3">
      <c r="A547" t="s">
        <v>1409</v>
      </c>
      <c r="B547" t="s">
        <v>1410</v>
      </c>
      <c r="C547" t="s">
        <v>2920</v>
      </c>
      <c r="D547" t="s">
        <v>101</v>
      </c>
      <c r="E547">
        <v>6473.7525288899997</v>
      </c>
      <c r="F547">
        <v>229.38</v>
      </c>
      <c r="G547">
        <v>-19.547657834702601</v>
      </c>
      <c r="H547">
        <f>(Table2[[#This Row],[1Y Return vs Nifty]]-AVERAGE(Table2[1Y Return vs Nifty]))/_xlfn.STDEV.P(Table2[1Y Return vs Nifty])</f>
        <v>-0.77034055783862576</v>
      </c>
      <c r="I547">
        <v>8.3473728119384596</v>
      </c>
      <c r="J547">
        <f>(Table2[[#This Row],[1M Return vs Nifty]]-AVERAGE(Table2[1M Return vs Nifty]))/_xlfn.STDEV.P(Table2[1M Return vs Nifty])</f>
        <v>0.48365641719402691</v>
      </c>
      <c r="K547">
        <v>-23.325757953581299</v>
      </c>
      <c r="L547">
        <f>(Table2[[#This Row],[6M Return vs Nifty]]-AVERAGE(Table2[6M Return vs Nifty]))/_xlfn.STDEV.P(Table2[6M Return vs Nifty])</f>
        <v>-1.0978059345787747</v>
      </c>
      <c r="M547">
        <v>4.7086369795747398</v>
      </c>
      <c r="N547">
        <f>(Table2[[#This Row],[1W Return vs Nifty]]-AVERAGE(Table2[1W Return vs Nifty]))/_xlfn.STDEV.P(Table2[1W Return vs Nifty])</f>
        <v>0.94943826883224736</v>
      </c>
      <c r="O547">
        <v>219.86</v>
      </c>
      <c r="P547">
        <v>217.96025110338101</v>
      </c>
      <c r="Q547">
        <v>224.157905358715</v>
      </c>
      <c r="R547">
        <v>42.4757166152582</v>
      </c>
      <c r="S547" s="1">
        <f>(Table2[[#This Row],[Close Price]]-Table2[[#This Row],[20D EMA]])/Table2[[#This Row],[20D EMA]]</f>
        <v>4.3300281997634776E-2</v>
      </c>
      <c r="T547" s="1">
        <f>(Table2[[#This Row],[Close Price]]-Table2[[#This Row],[50D EMA]])/Table2[[#This Row],[50D EMA]]</f>
        <v>5.2393722427868133E-2</v>
      </c>
      <c r="U547" s="1">
        <f>(Table2[[#This Row],[Close Price]]-Table2[[#This Row],[200D EMA]])/Table2[[#This Row],[200D EMA]]</f>
        <v>2.329649999596576E-2</v>
      </c>
      <c r="V547">
        <v>1.75273665010459</v>
      </c>
      <c r="W547">
        <v>228.5</v>
      </c>
      <c r="X547">
        <v>237.33</v>
      </c>
      <c r="Y547">
        <v>223.61</v>
      </c>
      <c r="Z547">
        <v>238.35</v>
      </c>
      <c r="AA547">
        <v>172.55</v>
      </c>
      <c r="AB547">
        <v>238.35</v>
      </c>
      <c r="AC547" s="1">
        <f>(Table2[[#This Row],[Close Price]]/Table2[[#This Row],[Day Low]])-1</f>
        <v>3.8512035010940249E-3</v>
      </c>
      <c r="AD547" s="1">
        <f>(Table2[[#This Row],[Day High]]/Table2[[#This Row],[Close Price]])-1</f>
        <v>3.4658645043159853E-2</v>
      </c>
      <c r="AE547" s="1">
        <f>(Table2[[#This Row],[Close Price]]/Table2[[#This Row],[Current Week Low]])-1</f>
        <v>2.5803854925987135E-2</v>
      </c>
      <c r="AF547" s="1">
        <f>(Table2[[#This Row],[Current Week High]]/Table2[[#This Row],[Close Price]])-1</f>
        <v>3.9105414595867138E-2</v>
      </c>
      <c r="AG547" s="1">
        <f>(Table2[[#This Row],[Close Price]]/Table2[[#This Row],[Current Month Low]])-1</f>
        <v>0.32935381048971291</v>
      </c>
      <c r="AH547" s="1">
        <f>(Table2[[#This Row],[Current Month High]]/Table2[[#This Row],[Close Price]])-1</f>
        <v>3.9105414595867138E-2</v>
      </c>
      <c r="AI547">
        <v>20.760310401953099</v>
      </c>
      <c r="AJ547">
        <v>32.935381048971202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-0.03</v>
      </c>
      <c r="AM547" t="s">
        <v>2949</v>
      </c>
      <c r="AN547">
        <v>10.81</v>
      </c>
      <c r="AO547" t="s">
        <v>2950</v>
      </c>
      <c r="AP547">
        <v>-2.3849741552339999E-3</v>
      </c>
      <c r="AQ547">
        <f>(Table2[[#This Row],[Sharpe Ratio]]-AVERAGE(Table2[Sharpe Ratio]))/_xlfn.STDEV.P(Table2[Sharpe Ratio])</f>
        <v>-0.67697959906347949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8" spans="1:44" x14ac:dyDescent="0.3">
      <c r="A548" t="s">
        <v>1285</v>
      </c>
      <c r="B548" t="s">
        <v>1286</v>
      </c>
      <c r="C548" t="s">
        <v>2924</v>
      </c>
      <c r="D548" t="s">
        <v>630</v>
      </c>
      <c r="E548">
        <v>7628.9027120000001</v>
      </c>
      <c r="F548">
        <v>41.94</v>
      </c>
      <c r="G548">
        <v>-14.52696899851</v>
      </c>
      <c r="H548">
        <f>(Table2[[#This Row],[1Y Return vs Nifty]]-AVERAGE(Table2[1Y Return vs Nifty]))/_xlfn.STDEV.P(Table2[1Y Return vs Nifty])</f>
        <v>-0.71053289140578235</v>
      </c>
      <c r="I548">
        <v>-7.7857045623483296</v>
      </c>
      <c r="J548">
        <f>(Table2[[#This Row],[1M Return vs Nifty]]-AVERAGE(Table2[1M Return vs Nifty]))/_xlfn.STDEV.P(Table2[1M Return vs Nifty])</f>
        <v>-1.0923187649741886</v>
      </c>
      <c r="K548">
        <v>-30.688054076771</v>
      </c>
      <c r="L548">
        <f>(Table2[[#This Row],[6M Return vs Nifty]]-AVERAGE(Table2[6M Return vs Nifty]))/_xlfn.STDEV.P(Table2[6M Return vs Nifty])</f>
        <v>-1.3234011402649648</v>
      </c>
      <c r="M548">
        <v>-4.2868305504195501</v>
      </c>
      <c r="N548">
        <f>(Table2[[#This Row],[1W Return vs Nifty]]-AVERAGE(Table2[1W Return vs Nifty]))/_xlfn.STDEV.P(Table2[1W Return vs Nifty])</f>
        <v>-0.8329829022172518</v>
      </c>
      <c r="O548">
        <v>43.01</v>
      </c>
      <c r="P548">
        <v>44.562951538874103</v>
      </c>
      <c r="Q548">
        <v>47.104907780907901</v>
      </c>
      <c r="R548">
        <v>64.762106496168599</v>
      </c>
      <c r="S548" s="1">
        <f>(Table2[[#This Row],[Close Price]]-Table2[[#This Row],[20D EMA]])/Table2[[#This Row],[20D EMA]]</f>
        <v>-2.4877935363868876E-2</v>
      </c>
      <c r="T548" s="1">
        <f>(Table2[[#This Row],[Close Price]]-Table2[[#This Row],[50D EMA]])/Table2[[#This Row],[50D EMA]]</f>
        <v>-5.8859466177548767E-2</v>
      </c>
      <c r="U548" s="1">
        <f>(Table2[[#This Row],[Close Price]]-Table2[[#This Row],[200D EMA]])/Table2[[#This Row],[200D EMA]]</f>
        <v>-0.10964691417995499</v>
      </c>
      <c r="V548">
        <v>1.9638596077393</v>
      </c>
      <c r="W548">
        <v>41.75</v>
      </c>
      <c r="X548">
        <v>43.14</v>
      </c>
      <c r="Y548">
        <v>41.75</v>
      </c>
      <c r="Z548">
        <v>43.58</v>
      </c>
      <c r="AA548">
        <v>38.65</v>
      </c>
      <c r="AB548">
        <v>46.1</v>
      </c>
      <c r="AC548" s="1">
        <f>(Table2[[#This Row],[Close Price]]/Table2[[#This Row],[Day Low]])-1</f>
        <v>4.5508982035926682E-3</v>
      </c>
      <c r="AD548" s="1">
        <f>(Table2[[#This Row],[Day High]]/Table2[[#This Row],[Close Price]])-1</f>
        <v>2.8612303290414864E-2</v>
      </c>
      <c r="AE548" s="1">
        <f>(Table2[[#This Row],[Close Price]]/Table2[[#This Row],[Current Week Low]])-1</f>
        <v>4.5508982035926682E-3</v>
      </c>
      <c r="AF548" s="1">
        <f>(Table2[[#This Row],[Current Week High]]/Table2[[#This Row],[Close Price]])-1</f>
        <v>3.91034811635671E-2</v>
      </c>
      <c r="AG548" s="1">
        <f>(Table2[[#This Row],[Close Price]]/Table2[[#This Row],[Current Month Low]])-1</f>
        <v>8.5122897800776087E-2</v>
      </c>
      <c r="AH548" s="1">
        <f>(Table2[[#This Row],[Current Month High]]/Table2[[#This Row],[Close Price]])-1</f>
        <v>9.9189318073438448E-2</v>
      </c>
      <c r="AI548">
        <v>63.805436337625103</v>
      </c>
      <c r="AJ548">
        <v>13.1983805668016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-0.17</v>
      </c>
      <c r="AM548" t="s">
        <v>2949</v>
      </c>
      <c r="AN548">
        <v>-1.08</v>
      </c>
      <c r="AO548" t="s">
        <v>2949</v>
      </c>
      <c r="AP548">
        <v>-2.5197570299450001E-3</v>
      </c>
      <c r="AQ548">
        <f>(Table2[[#This Row],[Sharpe Ratio]]-AVERAGE(Table2[Sharpe Ratio]))/_xlfn.STDEV.P(Table2[Sharpe Ratio])</f>
        <v>-0.67846727201779333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9" spans="1:44" x14ac:dyDescent="0.3">
      <c r="A549" t="s">
        <v>317</v>
      </c>
      <c r="B549" t="s">
        <v>318</v>
      </c>
      <c r="C549" t="s">
        <v>2915</v>
      </c>
      <c r="D549" t="s">
        <v>65</v>
      </c>
      <c r="E549">
        <v>73574.018039240007</v>
      </c>
      <c r="F549">
        <v>1558.85</v>
      </c>
      <c r="G549">
        <v>51.271787816666603</v>
      </c>
      <c r="H549">
        <f>(Table2[[#This Row],[1Y Return vs Nifty]]-AVERAGE(Table2[1Y Return vs Nifty]))/_xlfn.STDEV.P(Table2[1Y Return vs Nifty])</f>
        <v>7.3277901832331682E-2</v>
      </c>
      <c r="I549">
        <v>-6.44541167222902</v>
      </c>
      <c r="J549">
        <f>(Table2[[#This Row],[1M Return vs Nifty]]-AVERAGE(Table2[1M Return vs Nifty]))/_xlfn.STDEV.P(Table2[1M Return vs Nifty])</f>
        <v>-0.96139096473744534</v>
      </c>
      <c r="K549">
        <v>10.4236297390825</v>
      </c>
      <c r="L549">
        <f>(Table2[[#This Row],[6M Return vs Nifty]]-AVERAGE(Table2[6M Return vs Nifty]))/_xlfn.STDEV.P(Table2[6M Return vs Nifty])</f>
        <v>-6.3658444323948932E-2</v>
      </c>
      <c r="M549">
        <v>-3.6060811641863002</v>
      </c>
      <c r="N549">
        <f>(Table2[[#This Row],[1W Return vs Nifty]]-AVERAGE(Table2[1W Return vs Nifty]))/_xlfn.STDEV.P(Table2[1W Return vs Nifty])</f>
        <v>-0.69809473613191808</v>
      </c>
      <c r="O549">
        <v>1592.14</v>
      </c>
      <c r="P549">
        <v>1601.39589512678</v>
      </c>
      <c r="Q549">
        <v>1425.2627227067601</v>
      </c>
      <c r="R549">
        <v>41.819709564563702</v>
      </c>
      <c r="S549" s="1">
        <f>(Table2[[#This Row],[Close Price]]-Table2[[#This Row],[20D EMA]])/Table2[[#This Row],[20D EMA]]</f>
        <v>-2.0908965291997053E-2</v>
      </c>
      <c r="T549" s="1">
        <f>(Table2[[#This Row],[Close Price]]-Table2[[#This Row],[50D EMA]])/Table2[[#This Row],[50D EMA]]</f>
        <v>-2.6568005610762373E-2</v>
      </c>
      <c r="U549" s="1">
        <f>(Table2[[#This Row],[Close Price]]-Table2[[#This Row],[200D EMA]])/Table2[[#This Row],[200D EMA]]</f>
        <v>9.3728177384405406E-2</v>
      </c>
      <c r="V549">
        <v>0.89839204384758997</v>
      </c>
      <c r="W549">
        <v>1554.65</v>
      </c>
      <c r="X549">
        <v>1575.1</v>
      </c>
      <c r="Y549">
        <v>1554.65</v>
      </c>
      <c r="Z549">
        <v>1590</v>
      </c>
      <c r="AA549">
        <v>1493.3</v>
      </c>
      <c r="AB549">
        <v>1660</v>
      </c>
      <c r="AC549" s="1">
        <f>(Table2[[#This Row],[Close Price]]/Table2[[#This Row],[Day Low]])-1</f>
        <v>2.7015727012509316E-3</v>
      </c>
      <c r="AD549" s="1">
        <f>(Table2[[#This Row],[Day High]]/Table2[[#This Row],[Close Price]])-1</f>
        <v>1.042435128460073E-2</v>
      </c>
      <c r="AE549" s="1">
        <f>(Table2[[#This Row],[Close Price]]/Table2[[#This Row],[Current Week Low]])-1</f>
        <v>2.7015727012509316E-3</v>
      </c>
      <c r="AF549" s="1">
        <f>(Table2[[#This Row],[Current Week High]]/Table2[[#This Row],[Close Price]])-1</f>
        <v>1.9982679539404025E-2</v>
      </c>
      <c r="AG549" s="1">
        <f>(Table2[[#This Row],[Close Price]]/Table2[[#This Row],[Current Month Low]])-1</f>
        <v>4.3896069108685376E-2</v>
      </c>
      <c r="AH549" s="1">
        <f>(Table2[[#This Row],[Current Month High]]/Table2[[#This Row],[Close Price]])-1</f>
        <v>6.4887577380761563E-2</v>
      </c>
      <c r="AI549">
        <v>10.850947814093701</v>
      </c>
      <c r="AJ549">
        <v>82.8884847773801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-0.05</v>
      </c>
      <c r="AM549" t="s">
        <v>2949</v>
      </c>
      <c r="AN549">
        <v>-3.01</v>
      </c>
      <c r="AO549" t="s">
        <v>2949</v>
      </c>
      <c r="AP549">
        <v>-2.5651833128829999E-3</v>
      </c>
      <c r="AQ549">
        <f>(Table2[[#This Row],[Sharpe Ratio]]-AVERAGE(Table2[Sharpe Ratio]))/_xlfn.STDEV.P(Table2[Sharpe Ratio])</f>
        <v>-0.67896866696642288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50" spans="1:44" x14ac:dyDescent="0.3">
      <c r="A550" t="s">
        <v>1506</v>
      </c>
      <c r="B550" t="s">
        <v>1507</v>
      </c>
      <c r="C550" t="s">
        <v>2922</v>
      </c>
      <c r="D550" t="s">
        <v>165</v>
      </c>
      <c r="E550">
        <v>5582.4854400000004</v>
      </c>
      <c r="F550">
        <v>882.45</v>
      </c>
      <c r="G550">
        <v>50.629906317157499</v>
      </c>
      <c r="H550">
        <f>(Table2[[#This Row],[1Y Return vs Nifty]]-AVERAGE(Table2[1Y Return vs Nifty]))/_xlfn.STDEV.P(Table2[1Y Return vs Nifty])</f>
        <v>6.5631653306568394E-2</v>
      </c>
      <c r="I550">
        <v>2.6403386707948502</v>
      </c>
      <c r="J550">
        <f>(Table2[[#This Row],[1M Return vs Nifty]]-AVERAGE(Table2[1M Return vs Nifty]))/_xlfn.STDEV.P(Table2[1M Return vs Nifty])</f>
        <v>-7.384070264028729E-2</v>
      </c>
      <c r="K550">
        <v>49.774315621464602</v>
      </c>
      <c r="L550">
        <f>(Table2[[#This Row],[6M Return vs Nifty]]-AVERAGE(Table2[6M Return vs Nifty]))/_xlfn.STDEV.P(Table2[6M Return vs Nifty])</f>
        <v>1.1421238180285416</v>
      </c>
      <c r="M550">
        <v>6.8033223039009298</v>
      </c>
      <c r="N550">
        <f>(Table2[[#This Row],[1W Return vs Nifty]]-AVERAGE(Table2[1W Return vs Nifty]))/_xlfn.STDEV.P(Table2[1W Return vs Nifty])</f>
        <v>1.3644930123813086</v>
      </c>
      <c r="O550">
        <v>824.39</v>
      </c>
      <c r="P550">
        <v>765.93029787840203</v>
      </c>
      <c r="Q550">
        <v>621.05161514209703</v>
      </c>
      <c r="R550">
        <v>65.831772158980897</v>
      </c>
      <c r="S550" s="1">
        <f>(Table2[[#This Row],[Close Price]]-Table2[[#This Row],[20D EMA]])/Table2[[#This Row],[20D EMA]]</f>
        <v>7.0427831487524184E-2</v>
      </c>
      <c r="T550" s="1">
        <f>(Table2[[#This Row],[Close Price]]-Table2[[#This Row],[50D EMA]])/Table2[[#This Row],[50D EMA]]</f>
        <v>0.15212833653969973</v>
      </c>
      <c r="U550" s="1">
        <f>(Table2[[#This Row],[Close Price]]-Table2[[#This Row],[200D EMA]])/Table2[[#This Row],[200D EMA]]</f>
        <v>0.42089639328624062</v>
      </c>
      <c r="V550">
        <v>0.92237822944331405</v>
      </c>
      <c r="W550">
        <v>875.55</v>
      </c>
      <c r="X550">
        <v>911</v>
      </c>
      <c r="Y550">
        <v>871.05</v>
      </c>
      <c r="Z550">
        <v>911</v>
      </c>
      <c r="AA550">
        <v>680</v>
      </c>
      <c r="AB550">
        <v>911</v>
      </c>
      <c r="AC550" s="1">
        <f>(Table2[[#This Row],[Close Price]]/Table2[[#This Row],[Day Low]])-1</f>
        <v>7.880760664725095E-3</v>
      </c>
      <c r="AD550" s="1">
        <f>(Table2[[#This Row],[Day High]]/Table2[[#This Row],[Close Price]])-1</f>
        <v>3.2353107824805827E-2</v>
      </c>
      <c r="AE550" s="1">
        <f>(Table2[[#This Row],[Close Price]]/Table2[[#This Row],[Current Week Low]])-1</f>
        <v>1.3087652832788121E-2</v>
      </c>
      <c r="AF550" s="1">
        <f>(Table2[[#This Row],[Current Week High]]/Table2[[#This Row],[Close Price]])-1</f>
        <v>3.2353107824805827E-2</v>
      </c>
      <c r="AG550" s="1">
        <f>(Table2[[#This Row],[Close Price]]/Table2[[#This Row],[Current Month Low]])-1</f>
        <v>0.29772058823529424</v>
      </c>
      <c r="AH550" s="1">
        <f>(Table2[[#This Row],[Current Month High]]/Table2[[#This Row],[Close Price]])-1</f>
        <v>3.2353107824805827E-2</v>
      </c>
      <c r="AI550">
        <v>3.23531078248058</v>
      </c>
      <c r="AJ550">
        <v>101.887439945092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0.23</v>
      </c>
      <c r="AM550" t="s">
        <v>2950</v>
      </c>
      <c r="AN550">
        <v>12.31</v>
      </c>
      <c r="AO550" t="s">
        <v>2950</v>
      </c>
      <c r="AP550">
        <v>-2.757827037072E-3</v>
      </c>
      <c r="AQ550">
        <f>(Table2[[#This Row],[Sharpe Ratio]]-AVERAGE(Table2[Sharpe Ratio]))/_xlfn.STDEV.P(Table2[Sharpe Ratio])</f>
        <v>-0.68109498204101049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1.8173127990351208</v>
      </c>
    </row>
    <row r="551" spans="1:44" x14ac:dyDescent="0.3">
      <c r="A551" t="s">
        <v>200</v>
      </c>
      <c r="B551" t="s">
        <v>201</v>
      </c>
      <c r="C551" t="s">
        <v>2914</v>
      </c>
      <c r="D551" t="s">
        <v>202</v>
      </c>
      <c r="E551">
        <v>123451.57522761</v>
      </c>
      <c r="F551">
        <v>1014.2</v>
      </c>
      <c r="G551">
        <v>4.4997816649718301</v>
      </c>
      <c r="H551">
        <f>(Table2[[#This Row],[1Y Return vs Nifty]]-AVERAGE(Table2[1Y Return vs Nifty]))/_xlfn.STDEV.P(Table2[1Y Return vs Nifty])</f>
        <v>-0.48388161025501586</v>
      </c>
      <c r="I551">
        <v>-12.950780260316099</v>
      </c>
      <c r="J551">
        <f>(Table2[[#This Row],[1M Return vs Nifty]]-AVERAGE(Table2[1M Return vs Nifty]))/_xlfn.STDEV.P(Table2[1M Return vs Nifty])</f>
        <v>-1.5968741529617971</v>
      </c>
      <c r="K551">
        <v>-13.740482452321199</v>
      </c>
      <c r="L551">
        <f>(Table2[[#This Row],[6M Return vs Nifty]]-AVERAGE(Table2[6M Return vs Nifty]))/_xlfn.STDEV.P(Table2[6M Return vs Nifty])</f>
        <v>-0.80409427695412616</v>
      </c>
      <c r="M551">
        <v>-1.6092094906455801</v>
      </c>
      <c r="N551">
        <f>(Table2[[#This Row],[1W Return vs Nifty]]-AVERAGE(Table2[1W Return vs Nifty]))/_xlfn.STDEV.P(Table2[1W Return vs Nifty])</f>
        <v>-0.30242143344697325</v>
      </c>
      <c r="O551">
        <v>1029.22</v>
      </c>
      <c r="P551">
        <v>1040.7366481813799</v>
      </c>
      <c r="Q551">
        <v>1057.87879893027</v>
      </c>
      <c r="R551">
        <v>80.593445835548806</v>
      </c>
      <c r="S551" s="1">
        <f>(Table2[[#This Row],[Close Price]]-Table2[[#This Row],[20D EMA]])/Table2[[#This Row],[20D EMA]]</f>
        <v>-1.4593575717533648E-2</v>
      </c>
      <c r="T551" s="1">
        <f>(Table2[[#This Row],[Close Price]]-Table2[[#This Row],[50D EMA]])/Table2[[#This Row],[50D EMA]]</f>
        <v>-2.5497947273934226E-2</v>
      </c>
      <c r="U551" s="1">
        <f>(Table2[[#This Row],[Close Price]]-Table2[[#This Row],[200D EMA]])/Table2[[#This Row],[200D EMA]]</f>
        <v>-4.1289038947030697E-2</v>
      </c>
      <c r="V551">
        <v>0.43560993870730902</v>
      </c>
      <c r="W551">
        <v>1011.15</v>
      </c>
      <c r="X551">
        <v>1029.25</v>
      </c>
      <c r="Y551">
        <v>1000</v>
      </c>
      <c r="Z551">
        <v>1029.25</v>
      </c>
      <c r="AA551">
        <v>831.5</v>
      </c>
      <c r="AB551">
        <v>1249.4000000000001</v>
      </c>
      <c r="AC551" s="1">
        <f>(Table2[[#This Row],[Close Price]]/Table2[[#This Row],[Day Low]])-1</f>
        <v>3.0163675023489045E-3</v>
      </c>
      <c r="AD551" s="1">
        <f>(Table2[[#This Row],[Day High]]/Table2[[#This Row],[Close Price]])-1</f>
        <v>1.4839282192861347E-2</v>
      </c>
      <c r="AE551" s="1">
        <f>(Table2[[#This Row],[Close Price]]/Table2[[#This Row],[Current Week Low]])-1</f>
        <v>1.419999999999999E-2</v>
      </c>
      <c r="AF551" s="1">
        <f>(Table2[[#This Row],[Current Week High]]/Table2[[#This Row],[Close Price]])-1</f>
        <v>1.4839282192861347E-2</v>
      </c>
      <c r="AG551" s="1">
        <f>(Table2[[#This Row],[Close Price]]/Table2[[#This Row],[Current Month Low]])-1</f>
        <v>0.21972339146121467</v>
      </c>
      <c r="AH551" s="1">
        <f>(Table2[[#This Row],[Current Month High]]/Table2[[#This Row],[Close Price]])-1</f>
        <v>0.23190692171169403</v>
      </c>
      <c r="AI551">
        <v>23.249852100177399</v>
      </c>
      <c r="AJ551">
        <v>47.842565597667601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-0.09</v>
      </c>
      <c r="AM551" t="s">
        <v>2949</v>
      </c>
      <c r="AN551">
        <v>1.31</v>
      </c>
      <c r="AO551" t="s">
        <v>2950</v>
      </c>
      <c r="AP551">
        <v>-3.0103733399949998E-3</v>
      </c>
      <c r="AQ551">
        <f>(Table2[[#This Row],[Sharpe Ratio]]-AVERAGE(Table2[Sharpe Ratio]))/_xlfn.STDEV.P(Table2[Sharpe Ratio])</f>
        <v>-0.68388247492818977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52" spans="1:44" x14ac:dyDescent="0.3">
      <c r="A552" t="s">
        <v>452</v>
      </c>
      <c r="B552" t="s">
        <v>453</v>
      </c>
      <c r="C552" t="s">
        <v>2906</v>
      </c>
      <c r="D552" t="s">
        <v>454</v>
      </c>
      <c r="E552">
        <v>45810.002687519998</v>
      </c>
      <c r="F552">
        <v>318.2</v>
      </c>
      <c r="G552">
        <v>17.3202900694276</v>
      </c>
      <c r="H552">
        <f>(Table2[[#This Row],[1Y Return vs Nifty]]-AVERAGE(Table2[1Y Return vs Nifty]))/_xlfn.STDEV.P(Table2[1Y Return vs Nifty])</f>
        <v>-0.33116059623283911</v>
      </c>
      <c r="I552">
        <v>3.4541918846449202</v>
      </c>
      <c r="J552">
        <f>(Table2[[#This Row],[1M Return vs Nifty]]-AVERAGE(Table2[1M Return vs Nifty]))/_xlfn.STDEV.P(Table2[1M Return vs Nifty])</f>
        <v>5.6613314229599573E-3</v>
      </c>
      <c r="K552">
        <v>36.443992697468701</v>
      </c>
      <c r="L552">
        <f>(Table2[[#This Row],[6M Return vs Nifty]]-AVERAGE(Table2[6M Return vs Nifty]))/_xlfn.STDEV.P(Table2[6M Return vs Nifty])</f>
        <v>0.73365655569852517</v>
      </c>
      <c r="M552">
        <v>-0.75524349340875496</v>
      </c>
      <c r="N552">
        <f>(Table2[[#This Row],[1W Return vs Nifty]]-AVERAGE(Table2[1W Return vs Nifty]))/_xlfn.STDEV.P(Table2[1W Return vs Nifty])</f>
        <v>-0.13321098743558274</v>
      </c>
      <c r="O552">
        <v>311.98</v>
      </c>
      <c r="P552">
        <v>303.21308173498801</v>
      </c>
      <c r="Q552">
        <v>268.07743854418197</v>
      </c>
      <c r="R552">
        <v>46.807116720502599</v>
      </c>
      <c r="S552" s="1">
        <f>(Table2[[#This Row],[Close Price]]-Table2[[#This Row],[20D EMA]])/Table2[[#This Row],[20D EMA]]</f>
        <v>1.9937175459965286E-2</v>
      </c>
      <c r="T552" s="1">
        <f>(Table2[[#This Row],[Close Price]]-Table2[[#This Row],[50D EMA]])/Table2[[#This Row],[50D EMA]]</f>
        <v>4.9427017394027647E-2</v>
      </c>
      <c r="U552" s="1">
        <f>(Table2[[#This Row],[Close Price]]-Table2[[#This Row],[200D EMA]])/Table2[[#This Row],[200D EMA]]</f>
        <v>0.18697045796920836</v>
      </c>
      <c r="V552">
        <v>0.90169641613645601</v>
      </c>
      <c r="W552">
        <v>317.35000000000002</v>
      </c>
      <c r="X552">
        <v>334.05</v>
      </c>
      <c r="Y552">
        <v>317.35000000000002</v>
      </c>
      <c r="Z552">
        <v>334.05</v>
      </c>
      <c r="AA552">
        <v>253.4</v>
      </c>
      <c r="AB552">
        <v>334.05</v>
      </c>
      <c r="AC552" s="1">
        <f>(Table2[[#This Row],[Close Price]]/Table2[[#This Row],[Day Low]])-1</f>
        <v>2.678430754687211E-3</v>
      </c>
      <c r="AD552" s="1">
        <f>(Table2[[#This Row],[Day High]]/Table2[[#This Row],[Close Price]])-1</f>
        <v>4.981143934632315E-2</v>
      </c>
      <c r="AE552" s="1">
        <f>(Table2[[#This Row],[Close Price]]/Table2[[#This Row],[Current Week Low]])-1</f>
        <v>2.678430754687211E-3</v>
      </c>
      <c r="AF552" s="1">
        <f>(Table2[[#This Row],[Current Week High]]/Table2[[#This Row],[Close Price]])-1</f>
        <v>4.981143934632315E-2</v>
      </c>
      <c r="AG552" s="1">
        <f>(Table2[[#This Row],[Close Price]]/Table2[[#This Row],[Current Month Low]])-1</f>
        <v>0.25572217837411193</v>
      </c>
      <c r="AH552" s="1">
        <f>(Table2[[#This Row],[Current Month High]]/Table2[[#This Row],[Close Price]])-1</f>
        <v>4.981143934632315E-2</v>
      </c>
      <c r="AI552">
        <v>4.9811439346323096</v>
      </c>
      <c r="AJ552">
        <v>65.988523735002602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0.11</v>
      </c>
      <c r="AM552" t="s">
        <v>2950</v>
      </c>
      <c r="AN552">
        <v>5.22</v>
      </c>
      <c r="AO552" t="s">
        <v>2950</v>
      </c>
      <c r="AP552">
        <v>-3.600418020985E-3</v>
      </c>
      <c r="AQ552">
        <f>(Table2[[#This Row],[Sharpe Ratio]]-AVERAGE(Table2[Sharpe Ratio]))/_xlfn.STDEV.P(Table2[Sharpe Ratio])</f>
        <v>-0.69039512362801658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-0.41544882017495327</v>
      </c>
    </row>
    <row r="553" spans="1:44" x14ac:dyDescent="0.3">
      <c r="A553" t="s">
        <v>1006</v>
      </c>
      <c r="B553" t="s">
        <v>1007</v>
      </c>
      <c r="C553" t="s">
        <v>2908</v>
      </c>
      <c r="D553" t="s">
        <v>273</v>
      </c>
      <c r="E553">
        <v>11790.544960249999</v>
      </c>
      <c r="F553">
        <v>1020.15</v>
      </c>
      <c r="G553">
        <v>20.684870248026598</v>
      </c>
      <c r="H553">
        <f>(Table2[[#This Row],[1Y Return vs Nifty]]-AVERAGE(Table2[1Y Return vs Nifty]))/_xlfn.STDEV.P(Table2[1Y Return vs Nifty])</f>
        <v>-0.29108089888979383</v>
      </c>
      <c r="I553">
        <v>5.5395203910213899</v>
      </c>
      <c r="J553">
        <f>(Table2[[#This Row],[1M Return vs Nifty]]-AVERAGE(Table2[1M Return vs Nifty]))/_xlfn.STDEV.P(Table2[1M Return vs Nifty])</f>
        <v>0.20936865250450382</v>
      </c>
      <c r="K553">
        <v>9.0844894386632298</v>
      </c>
      <c r="L553">
        <f>(Table2[[#This Row],[6M Return vs Nifty]]-AVERAGE(Table2[6M Return vs Nifty]))/_xlfn.STDEV.P(Table2[6M Return vs Nifty])</f>
        <v>-0.10469233191292923</v>
      </c>
      <c r="M553">
        <v>0.93313629554952904</v>
      </c>
      <c r="N553">
        <f>(Table2[[#This Row],[1W Return vs Nifty]]-AVERAGE(Table2[1W Return vs Nifty]))/_xlfn.STDEV.P(Table2[1W Return vs Nifty])</f>
        <v>0.20133570183619112</v>
      </c>
      <c r="O553">
        <v>984.18</v>
      </c>
      <c r="P553">
        <v>943.74139072134005</v>
      </c>
      <c r="Q553">
        <v>872.35225089416804</v>
      </c>
      <c r="R553">
        <v>55.569503196923897</v>
      </c>
      <c r="S553" s="1">
        <f>(Table2[[#This Row],[Close Price]]-Table2[[#This Row],[20D EMA]])/Table2[[#This Row],[20D EMA]]</f>
        <v>3.6548192403828596E-2</v>
      </c>
      <c r="T553" s="1">
        <f>(Table2[[#This Row],[Close Price]]-Table2[[#This Row],[50D EMA]])/Table2[[#This Row],[50D EMA]]</f>
        <v>8.0963503381215177E-2</v>
      </c>
      <c r="U553" s="1">
        <f>(Table2[[#This Row],[Close Price]]-Table2[[#This Row],[200D EMA]])/Table2[[#This Row],[200D EMA]]</f>
        <v>0.16942439129874207</v>
      </c>
      <c r="V553">
        <v>1.2148194722813901</v>
      </c>
      <c r="W553">
        <v>1010</v>
      </c>
      <c r="X553">
        <v>1048.5999999999999</v>
      </c>
      <c r="Y553">
        <v>1006.8</v>
      </c>
      <c r="Z553">
        <v>1048.5999999999999</v>
      </c>
      <c r="AA553">
        <v>896.95</v>
      </c>
      <c r="AB553">
        <v>1068</v>
      </c>
      <c r="AC553" s="1">
        <f>(Table2[[#This Row],[Close Price]]/Table2[[#This Row],[Day Low]])-1</f>
        <v>1.0049504950494947E-2</v>
      </c>
      <c r="AD553" s="1">
        <f>(Table2[[#This Row],[Day High]]/Table2[[#This Row],[Close Price]])-1</f>
        <v>2.7888055678086499E-2</v>
      </c>
      <c r="AE553" s="1">
        <f>(Table2[[#This Row],[Close Price]]/Table2[[#This Row],[Current Week Low]])-1</f>
        <v>1.3259833134684262E-2</v>
      </c>
      <c r="AF553" s="1">
        <f>(Table2[[#This Row],[Current Week High]]/Table2[[#This Row],[Close Price]])-1</f>
        <v>2.7888055678086499E-2</v>
      </c>
      <c r="AG553" s="1">
        <f>(Table2[[#This Row],[Close Price]]/Table2[[#This Row],[Current Month Low]])-1</f>
        <v>0.13735436757901764</v>
      </c>
      <c r="AH553" s="1">
        <f>(Table2[[#This Row],[Current Month High]]/Table2[[#This Row],[Close Price]])-1</f>
        <v>4.6904866931333666E-2</v>
      </c>
      <c r="AI553">
        <v>4.6904866931333604</v>
      </c>
      <c r="AJ553">
        <v>50.542315354533997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0.06</v>
      </c>
      <c r="AM553" t="s">
        <v>2950</v>
      </c>
      <c r="AN553">
        <v>6.34</v>
      </c>
      <c r="AO553" t="s">
        <v>2950</v>
      </c>
      <c r="AP553">
        <v>-3.9712972625799998E-3</v>
      </c>
      <c r="AQ553">
        <f>(Table2[[#This Row],[Sharpe Ratio]]-AVERAGE(Table2[Sharpe Ratio]))/_xlfn.STDEV.P(Table2[Sharpe Ratio])</f>
        <v>-0.69448872244923432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-0.67955759891126255</v>
      </c>
    </row>
    <row r="554" spans="1:44" x14ac:dyDescent="0.3">
      <c r="A554" t="s">
        <v>1357</v>
      </c>
      <c r="B554" t="s">
        <v>1358</v>
      </c>
      <c r="C554" t="s">
        <v>2922</v>
      </c>
      <c r="D554" t="s">
        <v>523</v>
      </c>
      <c r="E554">
        <v>6951.0546859249998</v>
      </c>
      <c r="F554">
        <v>256.98</v>
      </c>
      <c r="G554">
        <v>-26.977259009847302</v>
      </c>
      <c r="H554">
        <f>(Table2[[#This Row],[1Y Return vs Nifty]]-AVERAGE(Table2[1Y Return vs Nifty]))/_xlfn.STDEV.P(Table2[1Y Return vs Nifty])</f>
        <v>-0.85884377389315492</v>
      </c>
      <c r="I554">
        <v>-7.5021568807335903E-2</v>
      </c>
      <c r="J554">
        <f>(Table2[[#This Row],[1M Return vs Nifty]]-AVERAGE(Table2[1M Return vs Nifty]))/_xlfn.STDEV.P(Table2[1M Return vs Nifty])</f>
        <v>-0.33909327962723457</v>
      </c>
      <c r="K554">
        <v>-22.220256538008002</v>
      </c>
      <c r="L554">
        <f>(Table2[[#This Row],[6M Return vs Nifty]]-AVERAGE(Table2[6M Return vs Nifty]))/_xlfn.STDEV.P(Table2[6M Return vs Nifty])</f>
        <v>-1.0639312010636301</v>
      </c>
      <c r="M554">
        <v>2.81738140646641</v>
      </c>
      <c r="N554">
        <f>(Table2[[#This Row],[1W Return vs Nifty]]-AVERAGE(Table2[1W Return vs Nifty]))/_xlfn.STDEV.P(Table2[1W Return vs Nifty])</f>
        <v>0.57469243576315943</v>
      </c>
      <c r="O554">
        <v>251.75</v>
      </c>
      <c r="P554">
        <v>249.3017642522</v>
      </c>
      <c r="Q554">
        <v>259.79474219339102</v>
      </c>
      <c r="R554">
        <v>54.641960474351698</v>
      </c>
      <c r="S554" s="1">
        <f>(Table2[[#This Row],[Close Price]]-Table2[[#This Row],[20D EMA]])/Table2[[#This Row],[20D EMA]]</f>
        <v>2.0774577954319834E-2</v>
      </c>
      <c r="T554" s="1">
        <f>(Table2[[#This Row],[Close Price]]-Table2[[#This Row],[50D EMA]])/Table2[[#This Row],[50D EMA]]</f>
        <v>3.0798962738316275E-2</v>
      </c>
      <c r="U554" s="1">
        <f>(Table2[[#This Row],[Close Price]]-Table2[[#This Row],[200D EMA]])/Table2[[#This Row],[200D EMA]]</f>
        <v>-1.0834484830704181E-2</v>
      </c>
      <c r="V554">
        <v>1.3899687931634099</v>
      </c>
      <c r="W554">
        <v>256.5</v>
      </c>
      <c r="X554">
        <v>265</v>
      </c>
      <c r="Y554">
        <v>256.5</v>
      </c>
      <c r="Z554">
        <v>266.95</v>
      </c>
      <c r="AA554">
        <v>220</v>
      </c>
      <c r="AB554">
        <v>271.2</v>
      </c>
      <c r="AC554" s="1">
        <f>(Table2[[#This Row],[Close Price]]/Table2[[#This Row],[Day Low]])-1</f>
        <v>1.8713450292398015E-3</v>
      </c>
      <c r="AD554" s="1">
        <f>(Table2[[#This Row],[Day High]]/Table2[[#This Row],[Close Price]])-1</f>
        <v>3.1208654369989874E-2</v>
      </c>
      <c r="AE554" s="1">
        <f>(Table2[[#This Row],[Close Price]]/Table2[[#This Row],[Current Week Low]])-1</f>
        <v>1.8713450292398015E-3</v>
      </c>
      <c r="AF554" s="1">
        <f>(Table2[[#This Row],[Current Week High]]/Table2[[#This Row],[Close Price]])-1</f>
        <v>3.8796793524787709E-2</v>
      </c>
      <c r="AG554" s="1">
        <f>(Table2[[#This Row],[Close Price]]/Table2[[#This Row],[Current Month Low]])-1</f>
        <v>0.16809090909090907</v>
      </c>
      <c r="AH554" s="1">
        <f>(Table2[[#This Row],[Current Month High]]/Table2[[#This Row],[Close Price]])-1</f>
        <v>5.5335045528834836E-2</v>
      </c>
      <c r="AI554">
        <v>24.8929877811502</v>
      </c>
      <c r="AJ554">
        <v>16.809090909090902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-0.03</v>
      </c>
      <c r="AM554" t="s">
        <v>2949</v>
      </c>
      <c r="AN554">
        <v>7.59</v>
      </c>
      <c r="AO554" t="s">
        <v>2950</v>
      </c>
      <c r="AP554">
        <v>-4.0053219285430004E-3</v>
      </c>
      <c r="AQ554">
        <f>(Table2[[#This Row],[Sharpe Ratio]]-AVERAGE(Table2[Sharpe Ratio]))/_xlfn.STDEV.P(Table2[Sharpe Ratio])</f>
        <v>-0.6948642714604959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55" spans="1:44" x14ac:dyDescent="0.3">
      <c r="A555" t="s">
        <v>459</v>
      </c>
      <c r="B555" t="s">
        <v>460</v>
      </c>
      <c r="C555" t="s">
        <v>2910</v>
      </c>
      <c r="D555" t="s">
        <v>124</v>
      </c>
      <c r="E555">
        <v>44845.410265525003</v>
      </c>
      <c r="F555">
        <v>335.2</v>
      </c>
      <c r="G555">
        <v>-44.707372862982403</v>
      </c>
      <c r="H555">
        <f>(Table2[[#This Row],[1Y Return vs Nifty]]-AVERAGE(Table2[1Y Return vs Nifty]))/_xlfn.STDEV.P(Table2[1Y Return vs Nifty])</f>
        <v>-1.070049202020978</v>
      </c>
      <c r="I555">
        <v>-6.1715305069648698</v>
      </c>
      <c r="J555">
        <f>(Table2[[#This Row],[1M Return vs Nifty]]-AVERAGE(Table2[1M Return vs Nifty]))/_xlfn.STDEV.P(Table2[1M Return vs Nifty])</f>
        <v>-0.93463661965461864</v>
      </c>
      <c r="K555">
        <v>-18.793747750586999</v>
      </c>
      <c r="L555">
        <f>(Table2[[#This Row],[6M Return vs Nifty]]-AVERAGE(Table2[6M Return vs Nifty]))/_xlfn.STDEV.P(Table2[6M Return vs Nifty])</f>
        <v>-0.95893624544795253</v>
      </c>
      <c r="M555">
        <v>-3.5223012202400699</v>
      </c>
      <c r="N555">
        <f>(Table2[[#This Row],[1W Return vs Nifty]]-AVERAGE(Table2[1W Return vs Nifty]))/_xlfn.STDEV.P(Table2[1W Return vs Nifty])</f>
        <v>-0.68149402635211231</v>
      </c>
      <c r="O555">
        <v>341.02</v>
      </c>
      <c r="P555">
        <v>342.73536036339902</v>
      </c>
      <c r="Q555">
        <v>360.26705245259399</v>
      </c>
      <c r="R555">
        <v>60.246149793285099</v>
      </c>
      <c r="S555" s="1">
        <f>(Table2[[#This Row],[Close Price]]-Table2[[#This Row],[20D EMA]])/Table2[[#This Row],[20D EMA]]</f>
        <v>-1.7066447715676482E-2</v>
      </c>
      <c r="T555" s="1">
        <f>(Table2[[#This Row],[Close Price]]-Table2[[#This Row],[50D EMA]])/Table2[[#This Row],[50D EMA]]</f>
        <v>-2.1985943777173635E-2</v>
      </c>
      <c r="U555" s="1">
        <f>(Table2[[#This Row],[Close Price]]-Table2[[#This Row],[200D EMA]])/Table2[[#This Row],[200D EMA]]</f>
        <v>-6.9579086630167125E-2</v>
      </c>
      <c r="V555">
        <v>0.53564842507029597</v>
      </c>
      <c r="W555">
        <v>335</v>
      </c>
      <c r="X555">
        <v>338.85</v>
      </c>
      <c r="Y555">
        <v>335</v>
      </c>
      <c r="Z555">
        <v>340.3</v>
      </c>
      <c r="AA555">
        <v>316</v>
      </c>
      <c r="AB555">
        <v>383.95</v>
      </c>
      <c r="AC555" s="1">
        <f>(Table2[[#This Row],[Close Price]]/Table2[[#This Row],[Day Low]])-1</f>
        <v>5.9701492537311829E-4</v>
      </c>
      <c r="AD555" s="1">
        <f>(Table2[[#This Row],[Day High]]/Table2[[#This Row],[Close Price]])-1</f>
        <v>1.0889021479713712E-2</v>
      </c>
      <c r="AE555" s="1">
        <f>(Table2[[#This Row],[Close Price]]/Table2[[#This Row],[Current Week Low]])-1</f>
        <v>5.9701492537311829E-4</v>
      </c>
      <c r="AF555" s="1">
        <f>(Table2[[#This Row],[Current Week High]]/Table2[[#This Row],[Close Price]])-1</f>
        <v>1.5214797136038349E-2</v>
      </c>
      <c r="AG555" s="1">
        <f>(Table2[[#This Row],[Close Price]]/Table2[[#This Row],[Current Month Low]])-1</f>
        <v>6.0759493670885956E-2</v>
      </c>
      <c r="AH555" s="1">
        <f>(Table2[[#This Row],[Current Month High]]/Table2[[#This Row],[Close Price]])-1</f>
        <v>0.14543556085918863</v>
      </c>
      <c r="AI555">
        <v>26.103818615751699</v>
      </c>
      <c r="AJ555">
        <v>17.2848145556333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-0.09</v>
      </c>
      <c r="AM555" t="s">
        <v>2949</v>
      </c>
      <c r="AN555">
        <v>-2.4</v>
      </c>
      <c r="AO555" t="s">
        <v>2949</v>
      </c>
      <c r="AP555">
        <v>-4.2280944041690003E-3</v>
      </c>
      <c r="AQ555">
        <f>(Table2[[#This Row],[Sharpe Ratio]]-AVERAGE(Table2[Sharpe Ratio]))/_xlfn.STDEV.P(Table2[Sharpe Ratio])</f>
        <v>-0.69732313418816028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56" spans="1:44" x14ac:dyDescent="0.3">
      <c r="A556" t="s">
        <v>1034</v>
      </c>
      <c r="B556" t="s">
        <v>1035</v>
      </c>
      <c r="C556" t="s">
        <v>2920</v>
      </c>
      <c r="D556" t="s">
        <v>101</v>
      </c>
      <c r="E556">
        <v>11106.096171075</v>
      </c>
      <c r="F556">
        <v>1531.35</v>
      </c>
      <c r="G556">
        <v>-3.7197039960985001</v>
      </c>
      <c r="H556">
        <f>(Table2[[#This Row],[1Y Return vs Nifty]]-AVERAGE(Table2[1Y Return vs Nifty]))/_xlfn.STDEV.P(Table2[1Y Return vs Nifty])</f>
        <v>-0.58179412240337403</v>
      </c>
      <c r="I556">
        <v>2.30137624156515</v>
      </c>
      <c r="J556">
        <f>(Table2[[#This Row],[1M Return vs Nifty]]-AVERAGE(Table2[1M Return vs Nifty]))/_xlfn.STDEV.P(Table2[1M Return vs Nifty])</f>
        <v>-0.10695257359708751</v>
      </c>
      <c r="K556">
        <v>-3.0934084882720798</v>
      </c>
      <c r="L556">
        <f>(Table2[[#This Row],[6M Return vs Nifty]]-AVERAGE(Table2[6M Return vs Nifty]))/_xlfn.STDEV.P(Table2[6M Return vs Nifty])</f>
        <v>-0.47784703007822765</v>
      </c>
      <c r="M556">
        <v>-4.7597758141283997</v>
      </c>
      <c r="N556">
        <f>(Table2[[#This Row],[1W Return vs Nifty]]-AVERAGE(Table2[1W Return vs Nifty]))/_xlfn.STDEV.P(Table2[1W Return vs Nifty])</f>
        <v>-0.92669539108694121</v>
      </c>
      <c r="O556">
        <v>1509.96</v>
      </c>
      <c r="P556">
        <v>1493.28300849824</v>
      </c>
      <c r="Q556">
        <v>1415.2235475559401</v>
      </c>
      <c r="R556">
        <v>42.925098912596702</v>
      </c>
      <c r="S556" s="1">
        <f>(Table2[[#This Row],[Close Price]]-Table2[[#This Row],[20D EMA]])/Table2[[#This Row],[20D EMA]]</f>
        <v>1.416593817054748E-2</v>
      </c>
      <c r="T556" s="1">
        <f>(Table2[[#This Row],[Close Price]]-Table2[[#This Row],[50D EMA]])/Table2[[#This Row],[50D EMA]]</f>
        <v>2.5492148028954702E-2</v>
      </c>
      <c r="U556" s="1">
        <f>(Table2[[#This Row],[Close Price]]-Table2[[#This Row],[200D EMA]])/Table2[[#This Row],[200D EMA]]</f>
        <v>8.2055200851206642E-2</v>
      </c>
      <c r="V556">
        <v>0.99803842630511197</v>
      </c>
      <c r="W556">
        <v>1526.75</v>
      </c>
      <c r="X556">
        <v>1547.95</v>
      </c>
      <c r="Y556">
        <v>1508.1</v>
      </c>
      <c r="Z556">
        <v>1547.95</v>
      </c>
      <c r="AA556">
        <v>1313.25</v>
      </c>
      <c r="AB556">
        <v>1625.95</v>
      </c>
      <c r="AC556" s="1">
        <f>(Table2[[#This Row],[Close Price]]/Table2[[#This Row],[Day Low]])-1</f>
        <v>3.0129359751105422E-3</v>
      </c>
      <c r="AD556" s="1">
        <f>(Table2[[#This Row],[Day High]]/Table2[[#This Row],[Close Price]])-1</f>
        <v>1.084010840108407E-2</v>
      </c>
      <c r="AE556" s="1">
        <f>(Table2[[#This Row],[Close Price]]/Table2[[#This Row],[Current Week Low]])-1</f>
        <v>1.5416749552416897E-2</v>
      </c>
      <c r="AF556" s="1">
        <f>(Table2[[#This Row],[Current Week High]]/Table2[[#This Row],[Close Price]])-1</f>
        <v>1.084010840108407E-2</v>
      </c>
      <c r="AG556" s="1">
        <f>(Table2[[#This Row],[Close Price]]/Table2[[#This Row],[Current Month Low]])-1</f>
        <v>0.16607652769845793</v>
      </c>
      <c r="AH556" s="1">
        <f>(Table2[[#This Row],[Current Month High]]/Table2[[#This Row],[Close Price]])-1</f>
        <v>6.1775557514611279E-2</v>
      </c>
      <c r="AI556">
        <v>17.673947823815499</v>
      </c>
      <c r="AJ556">
        <v>44.392060723209603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-0.03</v>
      </c>
      <c r="AM556" t="s">
        <v>2949</v>
      </c>
      <c r="AN556">
        <v>6.48</v>
      </c>
      <c r="AO556" t="s">
        <v>2950</v>
      </c>
      <c r="AP556">
        <v>-4.8351951079530003E-3</v>
      </c>
      <c r="AQ556">
        <f>(Table2[[#This Row],[Sharpe Ratio]]-AVERAGE(Table2[Sharpe Ratio]))/_xlfn.STDEV.P(Table2[Sharpe Ratio])</f>
        <v>-0.70402403962218418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-2.7973131567878147</v>
      </c>
    </row>
    <row r="557" spans="1:44" x14ac:dyDescent="0.3">
      <c r="A557" t="s">
        <v>446</v>
      </c>
      <c r="B557" t="s">
        <v>447</v>
      </c>
      <c r="C557" t="s">
        <v>2908</v>
      </c>
      <c r="D557" t="s">
        <v>49</v>
      </c>
      <c r="E557">
        <v>46097.677282445002</v>
      </c>
      <c r="F557">
        <v>682.2</v>
      </c>
      <c r="G557">
        <v>-35.565004924042299</v>
      </c>
      <c r="H557">
        <f>(Table2[[#This Row],[1Y Return vs Nifty]]-AVERAGE(Table2[1Y Return vs Nifty]))/_xlfn.STDEV.P(Table2[1Y Return vs Nifty])</f>
        <v>-0.96114309173649737</v>
      </c>
      <c r="I557">
        <v>5.7052003075066304</v>
      </c>
      <c r="J557">
        <f>(Table2[[#This Row],[1M Return vs Nifty]]-AVERAGE(Table2[1M Return vs Nifty]))/_xlfn.STDEV.P(Table2[1M Return vs Nifty])</f>
        <v>0.22555325451853739</v>
      </c>
      <c r="K557">
        <v>-22.4607035183361</v>
      </c>
      <c r="L557">
        <f>(Table2[[#This Row],[6M Return vs Nifty]]-AVERAGE(Table2[6M Return vs Nifty]))/_xlfn.STDEV.P(Table2[6M Return vs Nifty])</f>
        <v>-1.0712989685475929</v>
      </c>
      <c r="M557">
        <v>1.8956552826376301</v>
      </c>
      <c r="N557">
        <f>(Table2[[#This Row],[1W Return vs Nifty]]-AVERAGE(Table2[1W Return vs Nifty]))/_xlfn.STDEV.P(Table2[1W Return vs Nifty])</f>
        <v>0.39205555207215098</v>
      </c>
      <c r="O557">
        <v>659.93</v>
      </c>
      <c r="P557">
        <v>643.92266664706096</v>
      </c>
      <c r="Q557">
        <v>658.21077831659102</v>
      </c>
      <c r="R557">
        <v>48.668077266971999</v>
      </c>
      <c r="S557" s="1">
        <f>(Table2[[#This Row],[Close Price]]-Table2[[#This Row],[20D EMA]])/Table2[[#This Row],[20D EMA]]</f>
        <v>3.3746003363993297E-2</v>
      </c>
      <c r="T557" s="1">
        <f>(Table2[[#This Row],[Close Price]]-Table2[[#This Row],[50D EMA]])/Table2[[#This Row],[50D EMA]]</f>
        <v>5.944399123616996E-2</v>
      </c>
      <c r="U557" s="1">
        <f>(Table2[[#This Row],[Close Price]]-Table2[[#This Row],[200D EMA]])/Table2[[#This Row],[200D EMA]]</f>
        <v>3.644610886616402E-2</v>
      </c>
      <c r="V557">
        <v>1.09733889871124</v>
      </c>
      <c r="W557">
        <v>673</v>
      </c>
      <c r="X557">
        <v>690.4</v>
      </c>
      <c r="Y557">
        <v>638.5</v>
      </c>
      <c r="Z557">
        <v>690.4</v>
      </c>
      <c r="AA557">
        <v>605.9</v>
      </c>
      <c r="AB557">
        <v>690.4</v>
      </c>
      <c r="AC557" s="1">
        <f>(Table2[[#This Row],[Close Price]]/Table2[[#This Row],[Day Low]])-1</f>
        <v>1.3670133729569267E-2</v>
      </c>
      <c r="AD557" s="1">
        <f>(Table2[[#This Row],[Day High]]/Table2[[#This Row],[Close Price]])-1</f>
        <v>1.2019935502785017E-2</v>
      </c>
      <c r="AE557" s="1">
        <f>(Table2[[#This Row],[Close Price]]/Table2[[#This Row],[Current Week Low]])-1</f>
        <v>6.8441660140955429E-2</v>
      </c>
      <c r="AF557" s="1">
        <f>(Table2[[#This Row],[Current Week High]]/Table2[[#This Row],[Close Price]])-1</f>
        <v>1.2019935502785017E-2</v>
      </c>
      <c r="AG557" s="1">
        <f>(Table2[[#This Row],[Close Price]]/Table2[[#This Row],[Current Month Low]])-1</f>
        <v>0.12592837101831988</v>
      </c>
      <c r="AH557" s="1">
        <f>(Table2[[#This Row],[Current Month High]]/Table2[[#This Row],[Close Price]])-1</f>
        <v>1.2019935502785017E-2</v>
      </c>
      <c r="AI557">
        <v>19.231896804456099</v>
      </c>
      <c r="AJ557">
        <v>23.207513093732999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0.02</v>
      </c>
      <c r="AM557" t="s">
        <v>2950</v>
      </c>
      <c r="AN557">
        <v>3.28</v>
      </c>
      <c r="AO557" t="s">
        <v>2950</v>
      </c>
      <c r="AP557">
        <v>-4.9880046049739996E-3</v>
      </c>
      <c r="AQ557">
        <f>(Table2[[#This Row],[Sharpe Ratio]]-AVERAGE(Table2[Sharpe Ratio]))/_xlfn.STDEV.P(Table2[Sharpe Ratio])</f>
        <v>-0.70571068235307921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58" spans="1:44" x14ac:dyDescent="0.3">
      <c r="A558" t="s">
        <v>1000</v>
      </c>
      <c r="B558" t="s">
        <v>1001</v>
      </c>
      <c r="C558" t="s">
        <v>2907</v>
      </c>
      <c r="D558" t="s">
        <v>354</v>
      </c>
      <c r="E558">
        <v>12063.738639200001</v>
      </c>
      <c r="F558">
        <v>947.85</v>
      </c>
      <c r="G558">
        <v>-32.936844816946603</v>
      </c>
      <c r="H558">
        <f>(Table2[[#This Row],[1Y Return vs Nifty]]-AVERAGE(Table2[1Y Return vs Nifty]))/_xlfn.STDEV.P(Table2[1Y Return vs Nifty])</f>
        <v>-0.92983580938030097</v>
      </c>
      <c r="I558">
        <v>1.5439699463674399</v>
      </c>
      <c r="J558">
        <f>(Table2[[#This Row],[1M Return vs Nifty]]-AVERAGE(Table2[1M Return vs Nifty]))/_xlfn.STDEV.P(Table2[1M Return vs Nifty])</f>
        <v>-0.18094053611389985</v>
      </c>
      <c r="K558">
        <v>-23.690038605976401</v>
      </c>
      <c r="L558">
        <f>(Table2[[#This Row],[6M Return vs Nifty]]-AVERAGE(Table2[6M Return vs Nifty]))/_xlfn.STDEV.P(Table2[6M Return vs Nifty])</f>
        <v>-1.1089682088651516</v>
      </c>
      <c r="M558">
        <v>-3.6766229007529101</v>
      </c>
      <c r="N558">
        <f>(Table2[[#This Row],[1W Return vs Nifty]]-AVERAGE(Table2[1W Return vs Nifty]))/_xlfn.STDEV.P(Table2[1W Return vs Nifty])</f>
        <v>-0.71207234032866196</v>
      </c>
      <c r="O558">
        <v>930.7</v>
      </c>
      <c r="P558">
        <v>922.61930820318503</v>
      </c>
      <c r="Q558">
        <v>945.7945384761</v>
      </c>
      <c r="R558">
        <v>55.248945217846803</v>
      </c>
      <c r="S558" s="1">
        <f>(Table2[[#This Row],[Close Price]]-Table2[[#This Row],[20D EMA]])/Table2[[#This Row],[20D EMA]]</f>
        <v>1.8426990437305227E-2</v>
      </c>
      <c r="T558" s="1">
        <f>(Table2[[#This Row],[Close Price]]-Table2[[#This Row],[50D EMA]])/Table2[[#This Row],[50D EMA]]</f>
        <v>2.7346806610791776E-2</v>
      </c>
      <c r="U558" s="1">
        <f>(Table2[[#This Row],[Close Price]]-Table2[[#This Row],[200D EMA]])/Table2[[#This Row],[200D EMA]]</f>
        <v>2.1732643193434578E-3</v>
      </c>
      <c r="V558">
        <v>0.99926954804380697</v>
      </c>
      <c r="W558">
        <v>944</v>
      </c>
      <c r="X558">
        <v>956.35</v>
      </c>
      <c r="Y558">
        <v>932.55</v>
      </c>
      <c r="Z558">
        <v>962.25</v>
      </c>
      <c r="AA558">
        <v>812.55</v>
      </c>
      <c r="AB558">
        <v>990.95</v>
      </c>
      <c r="AC558" s="1">
        <f>(Table2[[#This Row],[Close Price]]/Table2[[#This Row],[Day Low]])-1</f>
        <v>4.0783898305085664E-3</v>
      </c>
      <c r="AD558" s="1">
        <f>(Table2[[#This Row],[Day High]]/Table2[[#This Row],[Close Price]])-1</f>
        <v>8.9676636598619019E-3</v>
      </c>
      <c r="AE558" s="1">
        <f>(Table2[[#This Row],[Close Price]]/Table2[[#This Row],[Current Week Low]])-1</f>
        <v>1.6406626990509876E-2</v>
      </c>
      <c r="AF558" s="1">
        <f>(Table2[[#This Row],[Current Week High]]/Table2[[#This Row],[Close Price]])-1</f>
        <v>1.5192277259060027E-2</v>
      </c>
      <c r="AG558" s="1">
        <f>(Table2[[#This Row],[Close Price]]/Table2[[#This Row],[Current Month Low]])-1</f>
        <v>0.16651282997969363</v>
      </c>
      <c r="AH558" s="1">
        <f>(Table2[[#This Row],[Current Month High]]/Table2[[#This Row],[Close Price]])-1</f>
        <v>4.5471329851769715E-2</v>
      </c>
      <c r="AI558">
        <v>39.046262594292301</v>
      </c>
      <c r="AJ558">
        <v>21.200690492935198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0.01</v>
      </c>
      <c r="AM558" t="s">
        <v>2950</v>
      </c>
      <c r="AN558">
        <v>5.56</v>
      </c>
      <c r="AO558" t="s">
        <v>2950</v>
      </c>
      <c r="AP558">
        <v>-5.2478599807300004E-3</v>
      </c>
      <c r="AQ558">
        <f>(Table2[[#This Row],[Sharpe Ratio]]-AVERAGE(Table2[Sharpe Ratio]))/_xlfn.STDEV.P(Table2[Sharpe Ratio])</f>
        <v>-0.7085788495098797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59" spans="1:44" x14ac:dyDescent="0.3">
      <c r="A559" t="s">
        <v>873</v>
      </c>
      <c r="B559" t="s">
        <v>874</v>
      </c>
      <c r="C559" t="s">
        <v>2908</v>
      </c>
      <c r="D559" t="s">
        <v>49</v>
      </c>
      <c r="E559">
        <v>15269.682511159999</v>
      </c>
      <c r="F559">
        <v>193.1</v>
      </c>
      <c r="G559">
        <v>26.411279509193701</v>
      </c>
      <c r="H559">
        <f>(Table2[[#This Row],[1Y Return vs Nifty]]-AVERAGE(Table2[1Y Return vs Nifty]))/_xlfn.STDEV.P(Table2[1Y Return vs Nifty])</f>
        <v>-0.22286651912561251</v>
      </c>
      <c r="I559">
        <v>5.2554267988822598</v>
      </c>
      <c r="J559">
        <f>(Table2[[#This Row],[1M Return vs Nifty]]-AVERAGE(Table2[1M Return vs Nifty]))/_xlfn.STDEV.P(Table2[1M Return vs Nifty])</f>
        <v>0.18161669667877398</v>
      </c>
      <c r="K559">
        <v>1.25552087641313</v>
      </c>
      <c r="L559">
        <f>(Table2[[#This Row],[6M Return vs Nifty]]-AVERAGE(Table2[6M Return vs Nifty]))/_xlfn.STDEV.P(Table2[6M Return vs Nifty])</f>
        <v>-0.34458729722795306</v>
      </c>
      <c r="M559">
        <v>3.2012395739712201</v>
      </c>
      <c r="N559">
        <f>(Table2[[#This Row],[1W Return vs Nifty]]-AVERAGE(Table2[1W Return vs Nifty]))/_xlfn.STDEV.P(Table2[1W Return vs Nifty])</f>
        <v>0.6507526207573765</v>
      </c>
      <c r="O559">
        <v>184.86</v>
      </c>
      <c r="P559">
        <v>182.47643949190601</v>
      </c>
      <c r="Q559">
        <v>168.86936058447699</v>
      </c>
      <c r="R559">
        <v>47.152643014478599</v>
      </c>
      <c r="S559" s="1">
        <f>(Table2[[#This Row],[Close Price]]-Table2[[#This Row],[20D EMA]])/Table2[[#This Row],[20D EMA]]</f>
        <v>4.4574272422373579E-2</v>
      </c>
      <c r="T559" s="1">
        <f>(Table2[[#This Row],[Close Price]]-Table2[[#This Row],[50D EMA]])/Table2[[#This Row],[50D EMA]]</f>
        <v>5.8218806426049374E-2</v>
      </c>
      <c r="U559" s="1">
        <f>(Table2[[#This Row],[Close Price]]-Table2[[#This Row],[200D EMA]])/Table2[[#This Row],[200D EMA]]</f>
        <v>0.14348748246370963</v>
      </c>
      <c r="V559">
        <v>1.0212098709038799</v>
      </c>
      <c r="W559">
        <v>189.9</v>
      </c>
      <c r="X559">
        <v>194.81</v>
      </c>
      <c r="Y559">
        <v>187.2</v>
      </c>
      <c r="Z559">
        <v>194.81</v>
      </c>
      <c r="AA559">
        <v>156.1</v>
      </c>
      <c r="AB559">
        <v>195.2</v>
      </c>
      <c r="AC559" s="1">
        <f>(Table2[[#This Row],[Close Price]]/Table2[[#This Row],[Day Low]])-1</f>
        <v>1.685097419694559E-2</v>
      </c>
      <c r="AD559" s="1">
        <f>(Table2[[#This Row],[Day High]]/Table2[[#This Row],[Close Price]])-1</f>
        <v>8.8555152770586343E-3</v>
      </c>
      <c r="AE559" s="1">
        <f>(Table2[[#This Row],[Close Price]]/Table2[[#This Row],[Current Week Low]])-1</f>
        <v>3.1517094017094127E-2</v>
      </c>
      <c r="AF559" s="1">
        <f>(Table2[[#This Row],[Current Week High]]/Table2[[#This Row],[Close Price]])-1</f>
        <v>8.8555152770586343E-3</v>
      </c>
      <c r="AG559" s="1">
        <f>(Table2[[#This Row],[Close Price]]/Table2[[#This Row],[Current Month Low]])-1</f>
        <v>0.23702754644458679</v>
      </c>
      <c r="AH559" s="1">
        <f>(Table2[[#This Row],[Current Month High]]/Table2[[#This Row],[Close Price]])-1</f>
        <v>1.0875194199896354E-2</v>
      </c>
      <c r="AI559">
        <v>7.3537027446918701</v>
      </c>
      <c r="AJ559">
        <v>58.864664747017599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-0.1</v>
      </c>
      <c r="AM559" t="s">
        <v>2949</v>
      </c>
      <c r="AN559">
        <v>8.64</v>
      </c>
      <c r="AO559" t="s">
        <v>2950</v>
      </c>
      <c r="AP559">
        <v>-5.3288133439500004E-3</v>
      </c>
      <c r="AQ559">
        <f>(Table2[[#This Row],[Sharpe Ratio]]-AVERAGE(Table2[Sharpe Ratio]))/_xlfn.STDEV.P(Table2[Sharpe Ratio])</f>
        <v>-0.70947237644556305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-0.44455687536297817</v>
      </c>
    </row>
    <row r="560" spans="1:44" x14ac:dyDescent="0.3">
      <c r="A560" t="s">
        <v>851</v>
      </c>
      <c r="B560" t="s">
        <v>852</v>
      </c>
      <c r="C560" t="s">
        <v>2919</v>
      </c>
      <c r="D560" t="s">
        <v>211</v>
      </c>
      <c r="E560">
        <v>16000.6075733</v>
      </c>
      <c r="F560">
        <v>423.15</v>
      </c>
      <c r="G560">
        <v>22.950067595980599</v>
      </c>
      <c r="H560">
        <f>(Table2[[#This Row],[1Y Return vs Nifty]]-AVERAGE(Table2[1Y Return vs Nifty]))/_xlfn.STDEV.P(Table2[1Y Return vs Nifty])</f>
        <v>-0.26409731719192231</v>
      </c>
      <c r="I560">
        <v>9.6065057188325405</v>
      </c>
      <c r="J560">
        <f>(Table2[[#This Row],[1M Return vs Nifty]]-AVERAGE(Table2[1M Return vs Nifty]))/_xlfn.STDEV.P(Table2[1M Return vs Nifty])</f>
        <v>0.60665602639934246</v>
      </c>
      <c r="K560">
        <v>34.477562250174202</v>
      </c>
      <c r="L560">
        <f>(Table2[[#This Row],[6M Return vs Nifty]]-AVERAGE(Table2[6M Return vs Nifty]))/_xlfn.STDEV.P(Table2[6M Return vs Nifty])</f>
        <v>0.67340126661450062</v>
      </c>
      <c r="M560">
        <v>3.2544095905437</v>
      </c>
      <c r="N560">
        <f>(Table2[[#This Row],[1W Return vs Nifty]]-AVERAGE(Table2[1W Return vs Nifty]))/_xlfn.STDEV.P(Table2[1W Return vs Nifty])</f>
        <v>0.66128807796266764</v>
      </c>
      <c r="O560">
        <v>399.76</v>
      </c>
      <c r="P560">
        <v>373.394459671383</v>
      </c>
      <c r="Q560">
        <v>327.85149972161003</v>
      </c>
      <c r="R560">
        <v>55.034238637970397</v>
      </c>
      <c r="S560" s="1">
        <f>(Table2[[#This Row],[Close Price]]-Table2[[#This Row],[20D EMA]])/Table2[[#This Row],[20D EMA]]</f>
        <v>5.851010606363815E-2</v>
      </c>
      <c r="T560" s="1">
        <f>(Table2[[#This Row],[Close Price]]-Table2[[#This Row],[50D EMA]])/Table2[[#This Row],[50D EMA]]</f>
        <v>0.13325195122714414</v>
      </c>
      <c r="U560" s="1">
        <f>(Table2[[#This Row],[Close Price]]-Table2[[#This Row],[200D EMA]])/Table2[[#This Row],[200D EMA]]</f>
        <v>0.29067581011314936</v>
      </c>
      <c r="V560">
        <v>1.1502915088546499</v>
      </c>
      <c r="W560">
        <v>420.05</v>
      </c>
      <c r="X560">
        <v>431.75</v>
      </c>
      <c r="Y560">
        <v>415.75</v>
      </c>
      <c r="Z560">
        <v>431.75</v>
      </c>
      <c r="AA560">
        <v>345</v>
      </c>
      <c r="AB560">
        <v>431.75</v>
      </c>
      <c r="AC560" s="1">
        <f>(Table2[[#This Row],[Close Price]]/Table2[[#This Row],[Day Low]])-1</f>
        <v>7.3800738007379074E-3</v>
      </c>
      <c r="AD560" s="1">
        <f>(Table2[[#This Row],[Day High]]/Table2[[#This Row],[Close Price]])-1</f>
        <v>2.0323762259246259E-2</v>
      </c>
      <c r="AE560" s="1">
        <f>(Table2[[#This Row],[Close Price]]/Table2[[#This Row],[Current Week Low]])-1</f>
        <v>1.779915814792532E-2</v>
      </c>
      <c r="AF560" s="1">
        <f>(Table2[[#This Row],[Current Week High]]/Table2[[#This Row],[Close Price]])-1</f>
        <v>2.0323762259246259E-2</v>
      </c>
      <c r="AG560" s="1">
        <f>(Table2[[#This Row],[Close Price]]/Table2[[#This Row],[Current Month Low]])-1</f>
        <v>0.22652173913043461</v>
      </c>
      <c r="AH560" s="1">
        <f>(Table2[[#This Row],[Current Month High]]/Table2[[#This Row],[Close Price]])-1</f>
        <v>2.0323762259246259E-2</v>
      </c>
      <c r="AI560">
        <v>2.0323762259246201</v>
      </c>
      <c r="AJ560">
        <v>62.562427967729498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0.2</v>
      </c>
      <c r="AM560" t="s">
        <v>2950</v>
      </c>
      <c r="AN560">
        <v>6.69</v>
      </c>
      <c r="AO560" t="s">
        <v>2950</v>
      </c>
      <c r="AP560">
        <v>-5.3956553577889999E-3</v>
      </c>
      <c r="AQ560">
        <f>(Table2[[#This Row],[Sharpe Ratio]]-AVERAGE(Table2[Sharpe Ratio]))/_xlfn.STDEV.P(Table2[Sharpe Ratio])</f>
        <v>-0.71021014863222542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0.96703790515236299</v>
      </c>
    </row>
    <row r="561" spans="1:44" x14ac:dyDescent="0.3">
      <c r="A561" t="s">
        <v>1321</v>
      </c>
      <c r="B561" t="s">
        <v>1322</v>
      </c>
      <c r="C561" t="s">
        <v>2915</v>
      </c>
      <c r="D561" t="s">
        <v>65</v>
      </c>
      <c r="E561">
        <v>7257.9253156199902</v>
      </c>
      <c r="F561">
        <v>240.45</v>
      </c>
      <c r="G561">
        <v>-13.0749559522739</v>
      </c>
      <c r="H561">
        <f>(Table2[[#This Row],[1Y Return vs Nifty]]-AVERAGE(Table2[1Y Return vs Nifty]))/_xlfn.STDEV.P(Table2[1Y Return vs Nifty])</f>
        <v>-0.69323615887390111</v>
      </c>
      <c r="I561">
        <v>7.6522970294375199</v>
      </c>
      <c r="J561">
        <f>(Table2[[#This Row],[1M Return vs Nifty]]-AVERAGE(Table2[1M Return vs Nifty]))/_xlfn.STDEV.P(Table2[1M Return vs Nifty])</f>
        <v>0.41575727076747232</v>
      </c>
      <c r="K561">
        <v>-18.1104942545231</v>
      </c>
      <c r="L561">
        <f>(Table2[[#This Row],[6M Return vs Nifty]]-AVERAGE(Table2[6M Return vs Nifty]))/_xlfn.STDEV.P(Table2[6M Return vs Nifty])</f>
        <v>-0.93800001707555136</v>
      </c>
      <c r="M561">
        <v>2.0964921776419998</v>
      </c>
      <c r="N561">
        <f>(Table2[[#This Row],[1W Return vs Nifty]]-AVERAGE(Table2[1W Return vs Nifty]))/_xlfn.STDEV.P(Table2[1W Return vs Nifty])</f>
        <v>0.43185069694816852</v>
      </c>
      <c r="O561">
        <v>230.11</v>
      </c>
      <c r="P561">
        <v>250.65735125321299</v>
      </c>
      <c r="Q561">
        <v>279.55769585626302</v>
      </c>
      <c r="R561">
        <v>47.806470927614498</v>
      </c>
      <c r="S561" s="1">
        <f>(Table2[[#This Row],[Close Price]]-Table2[[#This Row],[20D EMA]])/Table2[[#This Row],[20D EMA]]</f>
        <v>4.4935031072095843E-2</v>
      </c>
      <c r="T561" s="1">
        <f>(Table2[[#This Row],[Close Price]]-Table2[[#This Row],[50D EMA]])/Table2[[#This Row],[50D EMA]]</f>
        <v>-4.0722329515488986E-2</v>
      </c>
      <c r="U561" s="1">
        <f>(Table2[[#This Row],[Close Price]]-Table2[[#This Row],[200D EMA]])/Table2[[#This Row],[200D EMA]]</f>
        <v>-0.13989132274280366</v>
      </c>
      <c r="V561">
        <v>1.1902265185671701</v>
      </c>
      <c r="W561">
        <v>237</v>
      </c>
      <c r="X561">
        <v>246.39</v>
      </c>
      <c r="Y561">
        <v>233.52</v>
      </c>
      <c r="Z561">
        <v>246.39</v>
      </c>
      <c r="AA561">
        <v>196.1</v>
      </c>
      <c r="AB561">
        <v>246.39</v>
      </c>
      <c r="AC561" s="1">
        <f>(Table2[[#This Row],[Close Price]]/Table2[[#This Row],[Day Low]])-1</f>
        <v>1.4556962025316311E-2</v>
      </c>
      <c r="AD561" s="1">
        <f>(Table2[[#This Row],[Day High]]/Table2[[#This Row],[Close Price]])-1</f>
        <v>2.4703680598877176E-2</v>
      </c>
      <c r="AE561" s="1">
        <f>(Table2[[#This Row],[Close Price]]/Table2[[#This Row],[Current Week Low]])-1</f>
        <v>2.9676258992805682E-2</v>
      </c>
      <c r="AF561" s="1">
        <f>(Table2[[#This Row],[Current Week High]]/Table2[[#This Row],[Close Price]])-1</f>
        <v>2.4703680598877176E-2</v>
      </c>
      <c r="AG561" s="1">
        <f>(Table2[[#This Row],[Close Price]]/Table2[[#This Row],[Current Month Low]])-1</f>
        <v>0.22616012238653749</v>
      </c>
      <c r="AH561" s="1">
        <f>(Table2[[#This Row],[Current Month High]]/Table2[[#This Row],[Close Price]])-1</f>
        <v>2.4703680598877176E-2</v>
      </c>
      <c r="AI561">
        <v>96.631316281971294</v>
      </c>
      <c r="AJ561">
        <v>23.656466958086899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-0.4</v>
      </c>
      <c r="AM561" t="s">
        <v>2949</v>
      </c>
      <c r="AN561">
        <v>9.3699999999999992</v>
      </c>
      <c r="AO561" t="s">
        <v>2950</v>
      </c>
      <c r="AP561">
        <v>-5.7883073721970001E-3</v>
      </c>
      <c r="AQ561">
        <f>(Table2[[#This Row],[Sharpe Ratio]]-AVERAGE(Table2[Sharpe Ratio]))/_xlfn.STDEV.P(Table2[Sharpe Ratio])</f>
        <v>-0.71454406556005545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62" spans="1:44" x14ac:dyDescent="0.3">
      <c r="A562" t="s">
        <v>122</v>
      </c>
      <c r="B562" t="s">
        <v>123</v>
      </c>
      <c r="C562" t="s">
        <v>2910</v>
      </c>
      <c r="D562" t="s">
        <v>124</v>
      </c>
      <c r="E562">
        <v>237929.88315899999</v>
      </c>
      <c r="F562">
        <v>2515.4499999999998</v>
      </c>
      <c r="G562">
        <v>-15.934719371912401</v>
      </c>
      <c r="H562">
        <f>(Table2[[#This Row],[1Y Return vs Nifty]]-AVERAGE(Table2[1Y Return vs Nifty]))/_xlfn.STDEV.P(Table2[1Y Return vs Nifty])</f>
        <v>-0.72730235621432238</v>
      </c>
      <c r="I562">
        <v>-1.0673892660466</v>
      </c>
      <c r="J562">
        <f>(Table2[[#This Row],[1M Return vs Nifty]]-AVERAGE(Table2[1M Return vs Nifty]))/_xlfn.STDEV.P(Table2[1M Return vs Nifty])</f>
        <v>-0.43603367271845911</v>
      </c>
      <c r="K562">
        <v>-12.704269791205601</v>
      </c>
      <c r="L562">
        <f>(Table2[[#This Row],[6M Return vs Nifty]]-AVERAGE(Table2[6M Return vs Nifty]))/_xlfn.STDEV.P(Table2[6M Return vs Nifty])</f>
        <v>-0.77234268689206687</v>
      </c>
      <c r="M562">
        <v>-1.43119775091507</v>
      </c>
      <c r="N562">
        <f>(Table2[[#This Row],[1W Return vs Nifty]]-AVERAGE(Table2[1W Return vs Nifty]))/_xlfn.STDEV.P(Table2[1W Return vs Nifty])</f>
        <v>-0.26714901513930406</v>
      </c>
      <c r="O562">
        <v>2508.16</v>
      </c>
      <c r="P562">
        <v>2503.2330253098298</v>
      </c>
      <c r="Q562">
        <v>2443.0032213313302</v>
      </c>
      <c r="R562">
        <v>45.048686824798899</v>
      </c>
      <c r="S562" s="1">
        <f>(Table2[[#This Row],[Close Price]]-Table2[[#This Row],[20D EMA]])/Table2[[#This Row],[20D EMA]]</f>
        <v>2.9065131411074112E-3</v>
      </c>
      <c r="T562" s="1">
        <f>(Table2[[#This Row],[Close Price]]-Table2[[#This Row],[50D EMA]])/Table2[[#This Row],[50D EMA]]</f>
        <v>4.8804783920018283E-3</v>
      </c>
      <c r="U562" s="1">
        <f>(Table2[[#This Row],[Close Price]]-Table2[[#This Row],[200D EMA]])/Table2[[#This Row],[200D EMA]]</f>
        <v>2.9654802759199499E-2</v>
      </c>
      <c r="V562">
        <v>0.65236118326203196</v>
      </c>
      <c r="W562">
        <v>2505</v>
      </c>
      <c r="X562">
        <v>2538.3000000000002</v>
      </c>
      <c r="Y562">
        <v>2484.5</v>
      </c>
      <c r="Z562">
        <v>2538.3000000000002</v>
      </c>
      <c r="AA562">
        <v>2327.4499999999998</v>
      </c>
      <c r="AB562">
        <v>2614.4499999999998</v>
      </c>
      <c r="AC562" s="1">
        <f>(Table2[[#This Row],[Close Price]]/Table2[[#This Row],[Day Low]])-1</f>
        <v>4.171656686626779E-3</v>
      </c>
      <c r="AD562" s="1">
        <f>(Table2[[#This Row],[Day High]]/Table2[[#This Row],[Close Price]])-1</f>
        <v>9.0838617344810579E-3</v>
      </c>
      <c r="AE562" s="1">
        <f>(Table2[[#This Row],[Close Price]]/Table2[[#This Row],[Current Week Low]])-1</f>
        <v>1.2457234856107835E-2</v>
      </c>
      <c r="AF562" s="1">
        <f>(Table2[[#This Row],[Current Week High]]/Table2[[#This Row],[Close Price]])-1</f>
        <v>9.0838617344810579E-3</v>
      </c>
      <c r="AG562" s="1">
        <f>(Table2[[#This Row],[Close Price]]/Table2[[#This Row],[Current Month Low]])-1</f>
        <v>8.0775097209392355E-2</v>
      </c>
      <c r="AH562" s="1">
        <f>(Table2[[#This Row],[Current Month High]]/Table2[[#This Row],[Close Price]])-1</f>
        <v>3.9356775129698374E-2</v>
      </c>
      <c r="AI562">
        <v>10.091633703711</v>
      </c>
      <c r="AJ562">
        <v>17.270396270396201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-0.06</v>
      </c>
      <c r="AM562" t="s">
        <v>2949</v>
      </c>
      <c r="AN562">
        <v>1.78</v>
      </c>
      <c r="AO562" t="s">
        <v>2950</v>
      </c>
      <c r="AP562">
        <v>-5.8742338388189999E-3</v>
      </c>
      <c r="AQ562">
        <f>(Table2[[#This Row],[Sharpe Ratio]]-AVERAGE(Table2[Sharpe Ratio]))/_xlfn.STDEV.P(Table2[Sharpe Ratio])</f>
        <v>-0.71549248338188454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-2.9183202143460365</v>
      </c>
    </row>
    <row r="563" spans="1:44" x14ac:dyDescent="0.3">
      <c r="A563" t="s">
        <v>127</v>
      </c>
      <c r="B563" t="s">
        <v>128</v>
      </c>
      <c r="C563" t="s">
        <v>2913</v>
      </c>
      <c r="D563" t="s">
        <v>129</v>
      </c>
      <c r="E563">
        <v>221392.78321593499</v>
      </c>
      <c r="F563">
        <v>929.9</v>
      </c>
      <c r="G563">
        <v>-2.9009725052641699</v>
      </c>
      <c r="H563">
        <f>(Table2[[#This Row],[1Y Return vs Nifty]]-AVERAGE(Table2[1Y Return vs Nifty]))/_xlfn.STDEV.P(Table2[1Y Return vs Nifty])</f>
        <v>-0.57204119377156948</v>
      </c>
      <c r="I563">
        <v>-0.98733290031526499</v>
      </c>
      <c r="J563">
        <f>(Table2[[#This Row],[1M Return vs Nifty]]-AVERAGE(Table2[1M Return vs Nifty]))/_xlfn.STDEV.P(Table2[1M Return vs Nifty])</f>
        <v>-0.42821328962352317</v>
      </c>
      <c r="K563">
        <v>-2.0051387820898499</v>
      </c>
      <c r="L563">
        <f>(Table2[[#This Row],[6M Return vs Nifty]]-AVERAGE(Table2[6M Return vs Nifty]))/_xlfn.STDEV.P(Table2[6M Return vs Nifty])</f>
        <v>-0.44450030996533657</v>
      </c>
      <c r="M563">
        <v>0.85345308245124896</v>
      </c>
      <c r="N563">
        <f>(Table2[[#This Row],[1W Return vs Nifty]]-AVERAGE(Table2[1W Return vs Nifty]))/_xlfn.STDEV.P(Table2[1W Return vs Nifty])</f>
        <v>0.18554674528334442</v>
      </c>
      <c r="O563">
        <v>913.21</v>
      </c>
      <c r="P563">
        <v>892.01900621351399</v>
      </c>
      <c r="Q563">
        <v>835.95818143271197</v>
      </c>
      <c r="R563">
        <v>58.260560129001</v>
      </c>
      <c r="S563" s="1">
        <f>(Table2[[#This Row],[Close Price]]-Table2[[#This Row],[20D EMA]])/Table2[[#This Row],[20D EMA]]</f>
        <v>1.827619058047978E-2</v>
      </c>
      <c r="T563" s="1">
        <f>(Table2[[#This Row],[Close Price]]-Table2[[#This Row],[50D EMA]])/Table2[[#This Row],[50D EMA]]</f>
        <v>4.2466576970467351E-2</v>
      </c>
      <c r="U563" s="1">
        <f>(Table2[[#This Row],[Close Price]]-Table2[[#This Row],[200D EMA]])/Table2[[#This Row],[200D EMA]]</f>
        <v>0.11237621767907727</v>
      </c>
      <c r="V563">
        <v>0.841239650961499</v>
      </c>
      <c r="W563">
        <v>927.95</v>
      </c>
      <c r="X563">
        <v>940</v>
      </c>
      <c r="Y563">
        <v>922</v>
      </c>
      <c r="Z563">
        <v>941.65</v>
      </c>
      <c r="AA563">
        <v>823.8</v>
      </c>
      <c r="AB563">
        <v>944</v>
      </c>
      <c r="AC563" s="1">
        <f>(Table2[[#This Row],[Close Price]]/Table2[[#This Row],[Day Low]])-1</f>
        <v>2.1014063257718263E-3</v>
      </c>
      <c r="AD563" s="1">
        <f>(Table2[[#This Row],[Day High]]/Table2[[#This Row],[Close Price]])-1</f>
        <v>1.0861382944402642E-2</v>
      </c>
      <c r="AE563" s="1">
        <f>(Table2[[#This Row],[Close Price]]/Table2[[#This Row],[Current Week Low]])-1</f>
        <v>8.5683297180043638E-3</v>
      </c>
      <c r="AF563" s="1">
        <f>(Table2[[#This Row],[Current Week High]]/Table2[[#This Row],[Close Price]])-1</f>
        <v>1.2635767286804933E-2</v>
      </c>
      <c r="AG563" s="1">
        <f>(Table2[[#This Row],[Close Price]]/Table2[[#This Row],[Current Month Low]])-1</f>
        <v>0.1287933964554504</v>
      </c>
      <c r="AH563" s="1">
        <f>(Table2[[#This Row],[Current Month High]]/Table2[[#This Row],[Close Price]])-1</f>
        <v>1.5162920744166142E-2</v>
      </c>
      <c r="AI563">
        <v>1.51629207441661</v>
      </c>
      <c r="AJ563">
        <v>28.616874135546301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-0.06</v>
      </c>
      <c r="AM563" t="s">
        <v>2949</v>
      </c>
      <c r="AN563">
        <v>4.71</v>
      </c>
      <c r="AO563" t="s">
        <v>2950</v>
      </c>
      <c r="AP563">
        <v>-6.089278273633E-3</v>
      </c>
      <c r="AQ563">
        <f>(Table2[[#This Row],[Sharpe Ratio]]-AVERAGE(Table2[Sharpe Ratio]))/_xlfn.STDEV.P(Table2[Sharpe Ratio])</f>
        <v>-0.71786604745917881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-1.9770740955362633</v>
      </c>
    </row>
    <row r="564" spans="1:44" x14ac:dyDescent="0.3">
      <c r="A564" t="s">
        <v>1063</v>
      </c>
      <c r="B564" t="s">
        <v>1064</v>
      </c>
      <c r="C564" t="s">
        <v>2910</v>
      </c>
      <c r="D564" t="s">
        <v>235</v>
      </c>
      <c r="E564">
        <v>10720.801294499999</v>
      </c>
      <c r="F564">
        <v>1943.15</v>
      </c>
      <c r="G564">
        <v>62.258365830307397</v>
      </c>
      <c r="H564">
        <f>(Table2[[#This Row],[1Y Return vs Nifty]]-AVERAGE(Table2[1Y Return vs Nifty]))/_xlfn.STDEV.P(Table2[1Y Return vs Nifty])</f>
        <v>0.20415269103287748</v>
      </c>
      <c r="I564">
        <v>27.044620948135499</v>
      </c>
      <c r="J564">
        <f>(Table2[[#This Row],[1M Return vs Nifty]]-AVERAGE(Table2[1M Return vs Nifty]))/_xlfn.STDEV.P(Table2[1M Return vs Nifty])</f>
        <v>2.3101150867874409</v>
      </c>
      <c r="K564">
        <v>21.1941643407662</v>
      </c>
      <c r="L564">
        <f>(Table2[[#This Row],[6M Return vs Nifty]]-AVERAGE(Table2[6M Return vs Nifty]))/_xlfn.STDEV.P(Table2[6M Return vs Nifty])</f>
        <v>0.26637187884707342</v>
      </c>
      <c r="M564">
        <v>20.648477614598001</v>
      </c>
      <c r="N564">
        <f>(Table2[[#This Row],[1W Return vs Nifty]]-AVERAGE(Table2[1W Return vs Nifty]))/_xlfn.STDEV.P(Table2[1W Return vs Nifty])</f>
        <v>4.1078632552252099</v>
      </c>
      <c r="O564">
        <v>1661.86</v>
      </c>
      <c r="P564">
        <v>1606.9180135449301</v>
      </c>
      <c r="Q564">
        <v>1483.03729050829</v>
      </c>
      <c r="R564">
        <v>43.213736963652401</v>
      </c>
      <c r="S564" s="1">
        <f>(Table2[[#This Row],[Close Price]]-Table2[[#This Row],[20D EMA]])/Table2[[#This Row],[20D EMA]]</f>
        <v>0.16926215204650225</v>
      </c>
      <c r="T564" s="1">
        <f>(Table2[[#This Row],[Close Price]]-Table2[[#This Row],[50D EMA]])/Table2[[#This Row],[50D EMA]]</f>
        <v>0.20924028707185116</v>
      </c>
      <c r="U564" s="1">
        <f>(Table2[[#This Row],[Close Price]]-Table2[[#This Row],[200D EMA]])/Table2[[#This Row],[200D EMA]]</f>
        <v>0.31025026304902492</v>
      </c>
      <c r="V564">
        <v>4.2157419750563401</v>
      </c>
      <c r="W564">
        <v>1907</v>
      </c>
      <c r="X564">
        <v>2007.15</v>
      </c>
      <c r="Y564">
        <v>1703</v>
      </c>
      <c r="Z564">
        <v>2020.65</v>
      </c>
      <c r="AA564">
        <v>1318.2</v>
      </c>
      <c r="AB564">
        <v>2020.65</v>
      </c>
      <c r="AC564" s="1">
        <f>(Table2[[#This Row],[Close Price]]/Table2[[#This Row],[Day Low]])-1</f>
        <v>1.8956476140534972E-2</v>
      </c>
      <c r="AD564" s="1">
        <f>(Table2[[#This Row],[Day High]]/Table2[[#This Row],[Close Price]])-1</f>
        <v>3.2936211821012362E-2</v>
      </c>
      <c r="AE564" s="1">
        <f>(Table2[[#This Row],[Close Price]]/Table2[[#This Row],[Current Week Low]])-1</f>
        <v>0.14101585437463315</v>
      </c>
      <c r="AF564" s="1">
        <f>(Table2[[#This Row],[Current Week High]]/Table2[[#This Row],[Close Price]])-1</f>
        <v>3.9883694002007086E-2</v>
      </c>
      <c r="AG564" s="1">
        <f>(Table2[[#This Row],[Close Price]]/Table2[[#This Row],[Current Month Low]])-1</f>
        <v>0.47409346077985126</v>
      </c>
      <c r="AH564" s="1">
        <f>(Table2[[#This Row],[Current Month High]]/Table2[[#This Row],[Close Price]])-1</f>
        <v>3.9883694002007086E-2</v>
      </c>
      <c r="AI564">
        <v>3.9883694002007002</v>
      </c>
      <c r="AJ564">
        <v>100.31441678264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0.14000000000000001</v>
      </c>
      <c r="AM564" t="s">
        <v>2950</v>
      </c>
      <c r="AN564">
        <v>27.55</v>
      </c>
      <c r="AO564" t="s">
        <v>2950</v>
      </c>
      <c r="AP564">
        <v>-6.0999612634960003E-3</v>
      </c>
      <c r="AQ564">
        <f>(Table2[[#This Row],[Sharpe Ratio]]-AVERAGE(Table2[Sharpe Ratio]))/_xlfn.STDEV.P(Table2[Sharpe Ratio])</f>
        <v>-0.7179839615126109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6.1705189503799911</v>
      </c>
    </row>
    <row r="565" spans="1:44" x14ac:dyDescent="0.3">
      <c r="A565" t="s">
        <v>1749</v>
      </c>
      <c r="B565" t="s">
        <v>1750</v>
      </c>
      <c r="C565" t="s">
        <v>2919</v>
      </c>
      <c r="D565" t="s">
        <v>912</v>
      </c>
      <c r="E565">
        <v>3759.7559307000001</v>
      </c>
      <c r="F565">
        <v>315.05</v>
      </c>
      <c r="G565">
        <v>-26.3187042162651</v>
      </c>
      <c r="H565">
        <f>(Table2[[#This Row],[1Y Return vs Nifty]]-AVERAGE(Table2[1Y Return vs Nifty]))/_xlfn.STDEV.P(Table2[1Y Return vs Nifty])</f>
        <v>-0.85099890903349884</v>
      </c>
      <c r="I565">
        <v>-3.4104636472696499</v>
      </c>
      <c r="J565">
        <f>(Table2[[#This Row],[1M Return vs Nifty]]-AVERAGE(Table2[1M Return vs Nifty]))/_xlfn.STDEV.P(Table2[1M Return vs Nifty])</f>
        <v>-0.66491914751739956</v>
      </c>
      <c r="K565">
        <v>-29.3106151215209</v>
      </c>
      <c r="L565">
        <f>(Table2[[#This Row],[6M Return vs Nifty]]-AVERAGE(Table2[6M Return vs Nifty]))/_xlfn.STDEV.P(Table2[6M Return vs Nifty])</f>
        <v>-1.2811937067102293</v>
      </c>
      <c r="M565">
        <v>-7.3307783530294097</v>
      </c>
      <c r="N565">
        <f>(Table2[[#This Row],[1W Return vs Nifty]]-AVERAGE(Table2[1W Return vs Nifty]))/_xlfn.STDEV.P(Table2[1W Return vs Nifty])</f>
        <v>-1.4361307640543852</v>
      </c>
      <c r="O565">
        <v>309.60000000000002</v>
      </c>
      <c r="P565">
        <v>312.15796385983998</v>
      </c>
      <c r="Q565">
        <v>337.45772187265402</v>
      </c>
      <c r="R565">
        <v>62.180421797035301</v>
      </c>
      <c r="S565" s="1">
        <f>(Table2[[#This Row],[Close Price]]-Table2[[#This Row],[20D EMA]])/Table2[[#This Row],[20D EMA]]</f>
        <v>1.7603359173126578E-2</v>
      </c>
      <c r="T565" s="1">
        <f>(Table2[[#This Row],[Close Price]]-Table2[[#This Row],[50D EMA]])/Table2[[#This Row],[50D EMA]]</f>
        <v>9.2646559594377828E-3</v>
      </c>
      <c r="U565" s="1">
        <f>(Table2[[#This Row],[Close Price]]-Table2[[#This Row],[200D EMA]])/Table2[[#This Row],[200D EMA]]</f>
        <v>-6.6401568019563595E-2</v>
      </c>
      <c r="V565">
        <v>1.0327778202195199</v>
      </c>
      <c r="W565">
        <v>303.10000000000002</v>
      </c>
      <c r="X565">
        <v>316.39999999999998</v>
      </c>
      <c r="Y565">
        <v>303.10000000000002</v>
      </c>
      <c r="Z565">
        <v>316.39999999999998</v>
      </c>
      <c r="AA565">
        <v>267.95</v>
      </c>
      <c r="AB565">
        <v>327.7</v>
      </c>
      <c r="AC565" s="1">
        <f>(Table2[[#This Row],[Close Price]]/Table2[[#This Row],[Day Low]])-1</f>
        <v>3.9425932035631828E-2</v>
      </c>
      <c r="AD565" s="1">
        <f>(Table2[[#This Row],[Day High]]/Table2[[#This Row],[Close Price]])-1</f>
        <v>4.2850341215678878E-3</v>
      </c>
      <c r="AE565" s="1">
        <f>(Table2[[#This Row],[Close Price]]/Table2[[#This Row],[Current Week Low]])-1</f>
        <v>3.9425932035631828E-2</v>
      </c>
      <c r="AF565" s="1">
        <f>(Table2[[#This Row],[Current Week High]]/Table2[[#This Row],[Close Price]])-1</f>
        <v>4.2850341215678878E-3</v>
      </c>
      <c r="AG565" s="1">
        <f>(Table2[[#This Row],[Close Price]]/Table2[[#This Row],[Current Month Low]])-1</f>
        <v>0.17577906325807069</v>
      </c>
      <c r="AH565" s="1">
        <f>(Table2[[#This Row],[Current Month High]]/Table2[[#This Row],[Close Price]])-1</f>
        <v>4.0152356768766717E-2</v>
      </c>
      <c r="AI565">
        <v>42.802729725440301</v>
      </c>
      <c r="AJ565">
        <v>17.577906325807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-0.09</v>
      </c>
      <c r="AM565" t="s">
        <v>2949</v>
      </c>
      <c r="AN565">
        <v>6.76</v>
      </c>
      <c r="AO565" t="s">
        <v>2950</v>
      </c>
      <c r="AP565">
        <v>-6.1656203488020004E-3</v>
      </c>
      <c r="AQ565">
        <f>(Table2[[#This Row],[Sharpe Ratio]]-AVERAGE(Table2[Sharpe Ratio]))/_xlfn.STDEV.P(Table2[Sharpe Ratio])</f>
        <v>-0.71870867706437636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66" spans="1:44" x14ac:dyDescent="0.3">
      <c r="A566" t="s">
        <v>33</v>
      </c>
      <c r="B566" t="s">
        <v>34</v>
      </c>
      <c r="C566" t="s">
        <v>2908</v>
      </c>
      <c r="D566" t="s">
        <v>35</v>
      </c>
      <c r="E566">
        <v>651316.63826047501</v>
      </c>
      <c r="F566">
        <v>1007.65</v>
      </c>
      <c r="G566">
        <v>36.519769134029502</v>
      </c>
      <c r="H566">
        <f>(Table2[[#This Row],[1Y Return vs Nifty]]-AVERAGE(Table2[1Y Return vs Nifty]))/_xlfn.STDEV.P(Table2[1Y Return vs Nifty])</f>
        <v>-0.10245173236091321</v>
      </c>
      <c r="I566">
        <v>-5.0134766176334198</v>
      </c>
      <c r="J566">
        <f>(Table2[[#This Row],[1M Return vs Nifty]]-AVERAGE(Table2[1M Return vs Nifty]))/_xlfn.STDEV.P(Table2[1M Return vs Nifty])</f>
        <v>-0.82151101151065942</v>
      </c>
      <c r="K566">
        <v>17.861031763518501</v>
      </c>
      <c r="L566">
        <f>(Table2[[#This Row],[6M Return vs Nifty]]-AVERAGE(Table2[6M Return vs Nifty]))/_xlfn.STDEV.P(Table2[6M Return vs Nifty])</f>
        <v>0.16423815361221289</v>
      </c>
      <c r="M566">
        <v>-5.1218455055541297</v>
      </c>
      <c r="N566">
        <f>(Table2[[#This Row],[1W Return vs Nifty]]-AVERAGE(Table2[1W Return vs Nifty]))/_xlfn.STDEV.P(Table2[1W Return vs Nifty])</f>
        <v>-0.99843826395493873</v>
      </c>
      <c r="O566">
        <v>1010.97</v>
      </c>
      <c r="P566">
        <v>993.08491235028498</v>
      </c>
      <c r="Q566">
        <v>881.94177223708903</v>
      </c>
      <c r="R566">
        <v>64.675693850852596</v>
      </c>
      <c r="S566" s="1">
        <f>(Table2[[#This Row],[Close Price]]-Table2[[#This Row],[20D EMA]])/Table2[[#This Row],[20D EMA]]</f>
        <v>-3.2839747964826353E-3</v>
      </c>
      <c r="T566" s="1">
        <f>(Table2[[#This Row],[Close Price]]-Table2[[#This Row],[50D EMA]])/Table2[[#This Row],[50D EMA]]</f>
        <v>1.4666507836922547E-2</v>
      </c>
      <c r="U566" s="1">
        <f>(Table2[[#This Row],[Close Price]]-Table2[[#This Row],[200D EMA]])/Table2[[#This Row],[200D EMA]]</f>
        <v>0.14253574523865198</v>
      </c>
      <c r="V566">
        <v>0.97665888094187503</v>
      </c>
      <c r="W566">
        <v>1005.75</v>
      </c>
      <c r="X566">
        <v>1023.25</v>
      </c>
      <c r="Y566">
        <v>1005</v>
      </c>
      <c r="Z566">
        <v>1028.3</v>
      </c>
      <c r="AA566">
        <v>880.05</v>
      </c>
      <c r="AB566">
        <v>1085</v>
      </c>
      <c r="AC566" s="1">
        <f>(Table2[[#This Row],[Close Price]]/Table2[[#This Row],[Day Low]])-1</f>
        <v>1.8891374596072819E-3</v>
      </c>
      <c r="AD566" s="1">
        <f>(Table2[[#This Row],[Day High]]/Table2[[#This Row],[Close Price]])-1</f>
        <v>1.5481566019947435E-2</v>
      </c>
      <c r="AE566" s="1">
        <f>(Table2[[#This Row],[Close Price]]/Table2[[#This Row],[Current Week Low]])-1</f>
        <v>2.6368159203979946E-3</v>
      </c>
      <c r="AF566" s="1">
        <f>(Table2[[#This Row],[Current Week High]]/Table2[[#This Row],[Close Price]])-1</f>
        <v>2.0493226814866317E-2</v>
      </c>
      <c r="AG566" s="1">
        <f>(Table2[[#This Row],[Close Price]]/Table2[[#This Row],[Current Month Low]])-1</f>
        <v>0.14499176183171425</v>
      </c>
      <c r="AH566" s="1">
        <f>(Table2[[#This Row],[Current Month High]]/Table2[[#This Row],[Close Price]])-1</f>
        <v>7.6762764848905984E-2</v>
      </c>
      <c r="AI566">
        <v>16.607949188706399</v>
      </c>
      <c r="AJ566">
        <v>68.686699589855095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-0.09</v>
      </c>
      <c r="AM566" t="s">
        <v>2949</v>
      </c>
      <c r="AN566">
        <v>2.74</v>
      </c>
      <c r="AO566" t="s">
        <v>2950</v>
      </c>
      <c r="AP566">
        <v>-6.4189104413849996E-3</v>
      </c>
      <c r="AQ566">
        <f>(Table2[[#This Row],[Sharpe Ratio]]-AVERAGE(Table2[Sharpe Ratio]))/_xlfn.STDEV.P(Table2[Sharpe Ratio])</f>
        <v>-0.72150437956841718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-2.4796672337827159</v>
      </c>
    </row>
    <row r="567" spans="1:44" x14ac:dyDescent="0.3">
      <c r="A567" t="s">
        <v>1786</v>
      </c>
      <c r="B567" t="s">
        <v>1787</v>
      </c>
      <c r="C567" t="s">
        <v>2919</v>
      </c>
      <c r="D567" t="s">
        <v>1408</v>
      </c>
      <c r="E567">
        <v>3562.5450000000001</v>
      </c>
      <c r="F567">
        <v>328.35</v>
      </c>
      <c r="G567">
        <v>-50.008870964395001</v>
      </c>
      <c r="H567">
        <f>(Table2[[#This Row],[1Y Return vs Nifty]]-AVERAGE(Table2[1Y Return vs Nifty]))/_xlfn.STDEV.P(Table2[1Y Return vs Nifty])</f>
        <v>-1.1332019367130735</v>
      </c>
      <c r="I567">
        <v>-0.87540151518370501</v>
      </c>
      <c r="J567">
        <f>(Table2[[#This Row],[1M Return vs Nifty]]-AVERAGE(Table2[1M Return vs Nifty]))/_xlfn.STDEV.P(Table2[1M Return vs Nifty])</f>
        <v>-0.41727916459699832</v>
      </c>
      <c r="K567">
        <v>-26.3197268783867</v>
      </c>
      <c r="L567">
        <f>(Table2[[#This Row],[6M Return vs Nifty]]-AVERAGE(Table2[6M Return vs Nifty]))/_xlfn.STDEV.P(Table2[6M Return vs Nifty])</f>
        <v>-1.1895470197114533</v>
      </c>
      <c r="M567">
        <v>2.8206665378575</v>
      </c>
      <c r="N567">
        <f>(Table2[[#This Row],[1W Return vs Nifty]]-AVERAGE(Table2[1W Return vs Nifty]))/_xlfn.STDEV.P(Table2[1W Return vs Nifty])</f>
        <v>0.57534337332939867</v>
      </c>
      <c r="O567">
        <v>324.29000000000002</v>
      </c>
      <c r="P567">
        <v>324.153218206541</v>
      </c>
      <c r="Q567">
        <v>352.06958784584799</v>
      </c>
      <c r="R567">
        <v>46.634782988483799</v>
      </c>
      <c r="S567" s="1">
        <f>(Table2[[#This Row],[Close Price]]-Table2[[#This Row],[20D EMA]])/Table2[[#This Row],[20D EMA]]</f>
        <v>1.2519658330506651E-2</v>
      </c>
      <c r="T567" s="1">
        <f>(Table2[[#This Row],[Close Price]]-Table2[[#This Row],[50D EMA]])/Table2[[#This Row],[50D EMA]]</f>
        <v>1.2946907689760949E-2</v>
      </c>
      <c r="U567" s="1">
        <f>(Table2[[#This Row],[Close Price]]-Table2[[#This Row],[200D EMA]])/Table2[[#This Row],[200D EMA]]</f>
        <v>-6.7371873813291364E-2</v>
      </c>
      <c r="V567">
        <v>1.7358818777006</v>
      </c>
      <c r="W567">
        <v>326.55</v>
      </c>
      <c r="X567">
        <v>335</v>
      </c>
      <c r="Y567">
        <v>326.55</v>
      </c>
      <c r="Z567">
        <v>336.2</v>
      </c>
      <c r="AA567">
        <v>290.39999999999998</v>
      </c>
      <c r="AB567">
        <v>350.95</v>
      </c>
      <c r="AC567" s="1">
        <f>(Table2[[#This Row],[Close Price]]/Table2[[#This Row],[Day Low]])-1</f>
        <v>5.5121727147451338E-3</v>
      </c>
      <c r="AD567" s="1">
        <f>(Table2[[#This Row],[Day High]]/Table2[[#This Row],[Close Price]])-1</f>
        <v>2.0252779046748826E-2</v>
      </c>
      <c r="AE567" s="1">
        <f>(Table2[[#This Row],[Close Price]]/Table2[[#This Row],[Current Week Low]])-1</f>
        <v>5.5121727147451338E-3</v>
      </c>
      <c r="AF567" s="1">
        <f>(Table2[[#This Row],[Current Week High]]/Table2[[#This Row],[Close Price]])-1</f>
        <v>2.3907415867214787E-2</v>
      </c>
      <c r="AG567" s="1">
        <f>(Table2[[#This Row],[Close Price]]/Table2[[#This Row],[Current Month Low]])-1</f>
        <v>0.13068181818181834</v>
      </c>
      <c r="AH567" s="1">
        <f>(Table2[[#This Row],[Current Month High]]/Table2[[#This Row],[Close Price]])-1</f>
        <v>6.8828993452108911E-2</v>
      </c>
      <c r="AI567">
        <v>46.109334551545601</v>
      </c>
      <c r="AJ567">
        <v>13.068181818181801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-7.0000000000000007E-2</v>
      </c>
      <c r="AM567" t="s">
        <v>2949</v>
      </c>
      <c r="AN567">
        <v>7.13</v>
      </c>
      <c r="AO567" t="s">
        <v>2950</v>
      </c>
      <c r="AP567">
        <v>-8.2783256045560003E-3</v>
      </c>
      <c r="AQ567">
        <f>(Table2[[#This Row],[Sharpe Ratio]]-AVERAGE(Table2[Sharpe Ratio]))/_xlfn.STDEV.P(Table2[Sharpe Ratio])</f>
        <v>-0.7420277706522006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68" spans="1:44" x14ac:dyDescent="0.3">
      <c r="A568" t="s">
        <v>457</v>
      </c>
      <c r="B568" t="s">
        <v>458</v>
      </c>
      <c r="C568" t="s">
        <v>2907</v>
      </c>
      <c r="D568" t="s">
        <v>21</v>
      </c>
      <c r="E568">
        <v>45187.461373534999</v>
      </c>
      <c r="F568">
        <v>2408.3000000000002</v>
      </c>
      <c r="G568">
        <v>5.6755165070710403</v>
      </c>
      <c r="H568">
        <f>(Table2[[#This Row],[1Y Return vs Nifty]]-AVERAGE(Table2[1Y Return vs Nifty]))/_xlfn.STDEV.P(Table2[1Y Return vs Nifty])</f>
        <v>-0.46987597088082467</v>
      </c>
      <c r="I568">
        <v>-3.3141968651209099</v>
      </c>
      <c r="J568">
        <f>(Table2[[#This Row],[1M Return vs Nifty]]-AVERAGE(Table2[1M Return vs Nifty]))/_xlfn.STDEV.P(Table2[1M Return vs Nifty])</f>
        <v>-0.65551523430147385</v>
      </c>
      <c r="K568">
        <v>-22.375366095725401</v>
      </c>
      <c r="L568">
        <f>(Table2[[#This Row],[6M Return vs Nifty]]-AVERAGE(Table2[6M Return vs Nifty]))/_xlfn.STDEV.P(Table2[6M Return vs Nifty])</f>
        <v>-1.0686840623981442</v>
      </c>
      <c r="M568">
        <v>-1.5548938553288401</v>
      </c>
      <c r="N568">
        <f>(Table2[[#This Row],[1W Return vs Nifty]]-AVERAGE(Table2[1W Return vs Nifty]))/_xlfn.STDEV.P(Table2[1W Return vs Nifty])</f>
        <v>-0.29165897579985833</v>
      </c>
      <c r="O568">
        <v>2393.69</v>
      </c>
      <c r="P568">
        <v>2386.6709125928301</v>
      </c>
      <c r="Q568">
        <v>2386.4946592777501</v>
      </c>
      <c r="R568">
        <v>64.132193367430105</v>
      </c>
      <c r="S568" s="1">
        <f>(Table2[[#This Row],[Close Price]]-Table2[[#This Row],[20D EMA]])/Table2[[#This Row],[20D EMA]]</f>
        <v>6.103547242959668E-3</v>
      </c>
      <c r="T568" s="1">
        <f>(Table2[[#This Row],[Close Price]]-Table2[[#This Row],[50D EMA]])/Table2[[#This Row],[50D EMA]]</f>
        <v>9.0624506684387103E-3</v>
      </c>
      <c r="U568" s="1">
        <f>(Table2[[#This Row],[Close Price]]-Table2[[#This Row],[200D EMA]])/Table2[[#This Row],[200D EMA]]</f>
        <v>9.1369744480590091E-3</v>
      </c>
      <c r="V568">
        <v>1.0247149936745701</v>
      </c>
      <c r="W568">
        <v>2379.5</v>
      </c>
      <c r="X568">
        <v>2414.9499999999998</v>
      </c>
      <c r="Y568">
        <v>2379.5</v>
      </c>
      <c r="Z568">
        <v>2424</v>
      </c>
      <c r="AA568">
        <v>2187</v>
      </c>
      <c r="AB568">
        <v>2557.5</v>
      </c>
      <c r="AC568" s="1">
        <f>(Table2[[#This Row],[Close Price]]/Table2[[#This Row],[Day Low]])-1</f>
        <v>1.2103383063668982E-2</v>
      </c>
      <c r="AD568" s="1">
        <f>(Table2[[#This Row],[Day High]]/Table2[[#This Row],[Close Price]])-1</f>
        <v>2.7612838932025152E-3</v>
      </c>
      <c r="AE568" s="1">
        <f>(Table2[[#This Row],[Close Price]]/Table2[[#This Row],[Current Week Low]])-1</f>
        <v>1.2103383063668982E-2</v>
      </c>
      <c r="AF568" s="1">
        <f>(Table2[[#This Row],[Current Week High]]/Table2[[#This Row],[Close Price]])-1</f>
        <v>6.5191213719220098E-3</v>
      </c>
      <c r="AG568" s="1">
        <f>(Table2[[#This Row],[Close Price]]/Table2[[#This Row],[Current Month Low]])-1</f>
        <v>0.10118884316415189</v>
      </c>
      <c r="AH568" s="1">
        <f>(Table2[[#This Row],[Current Month High]]/Table2[[#This Row],[Close Price]])-1</f>
        <v>6.1952414566291525E-2</v>
      </c>
      <c r="AI568">
        <v>17.825852260930901</v>
      </c>
      <c r="AJ568">
        <v>33.231909714538602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-0.04</v>
      </c>
      <c r="AM568" t="s">
        <v>2949</v>
      </c>
      <c r="AN568">
        <v>-1.1499999999999999</v>
      </c>
      <c r="AO568" t="s">
        <v>2949</v>
      </c>
      <c r="AP568">
        <v>-8.2871127851600005E-3</v>
      </c>
      <c r="AQ568">
        <f>(Table2[[#This Row],[Sharpe Ratio]]-AVERAGE(Table2[Sharpe Ratio]))/_xlfn.STDEV.P(Table2[Sharpe Ratio])</f>
        <v>-0.74212475961283286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-3.2278590029931338</v>
      </c>
    </row>
    <row r="569" spans="1:44" x14ac:dyDescent="0.3">
      <c r="A569" t="s">
        <v>173</v>
      </c>
      <c r="B569" t="s">
        <v>174</v>
      </c>
      <c r="C569" t="s">
        <v>2907</v>
      </c>
      <c r="D569" t="s">
        <v>21</v>
      </c>
      <c r="E569">
        <v>143335.66651177499</v>
      </c>
      <c r="F569">
        <v>5123.8500000000004</v>
      </c>
      <c r="G569">
        <v>-24.758734051611601</v>
      </c>
      <c r="H569">
        <f>(Table2[[#This Row],[1Y Return vs Nifty]]-AVERAGE(Table2[1Y Return vs Nifty]))/_xlfn.STDEV.P(Table2[1Y Return vs Nifty])</f>
        <v>-0.83241616505218974</v>
      </c>
      <c r="I569">
        <v>2.1393842258886999</v>
      </c>
      <c r="J569">
        <f>(Table2[[#This Row],[1M Return vs Nifty]]-AVERAGE(Table2[1M Return vs Nifty]))/_xlfn.STDEV.P(Table2[1M Return vs Nifty])</f>
        <v>-0.12277691947311886</v>
      </c>
      <c r="K569">
        <v>-29.255352375736202</v>
      </c>
      <c r="L569">
        <f>(Table2[[#This Row],[6M Return vs Nifty]]-AVERAGE(Table2[6M Return vs Nifty]))/_xlfn.STDEV.P(Table2[6M Return vs Nifty])</f>
        <v>-1.2795003476964815</v>
      </c>
      <c r="M569">
        <v>0.218531940587194</v>
      </c>
      <c r="N569">
        <f>(Table2[[#This Row],[1W Return vs Nifty]]-AVERAGE(Table2[1W Return vs Nifty]))/_xlfn.STDEV.P(Table2[1W Return vs Nifty])</f>
        <v>5.9739289313778768E-2</v>
      </c>
      <c r="O569">
        <v>4960.1499999999996</v>
      </c>
      <c r="P569">
        <v>4916.3247621222999</v>
      </c>
      <c r="Q569">
        <v>5108.5051902579698</v>
      </c>
      <c r="R569">
        <v>69.943411839292693</v>
      </c>
      <c r="S569" s="1">
        <f>(Table2[[#This Row],[Close Price]]-Table2[[#This Row],[20D EMA]])/Table2[[#This Row],[20D EMA]]</f>
        <v>3.3003034182434145E-2</v>
      </c>
      <c r="T569" s="1">
        <f>(Table2[[#This Row],[Close Price]]-Table2[[#This Row],[50D EMA]])/Table2[[#This Row],[50D EMA]]</f>
        <v>4.2211458339077468E-2</v>
      </c>
      <c r="U569" s="1">
        <f>(Table2[[#This Row],[Close Price]]-Table2[[#This Row],[200D EMA]])/Table2[[#This Row],[200D EMA]]</f>
        <v>3.003776872203909E-3</v>
      </c>
      <c r="V569">
        <v>1.0649590850958099</v>
      </c>
      <c r="W569">
        <v>5070.45</v>
      </c>
      <c r="X569">
        <v>5135</v>
      </c>
      <c r="Y569">
        <v>5060</v>
      </c>
      <c r="Z569">
        <v>5149.95</v>
      </c>
      <c r="AA569">
        <v>4513.55</v>
      </c>
      <c r="AB569">
        <v>5273.85</v>
      </c>
      <c r="AC569" s="1">
        <f>(Table2[[#This Row],[Close Price]]/Table2[[#This Row],[Day Low]])-1</f>
        <v>1.0531609620447968E-2</v>
      </c>
      <c r="AD569" s="1">
        <f>(Table2[[#This Row],[Day High]]/Table2[[#This Row],[Close Price]])-1</f>
        <v>2.1760980512699479E-3</v>
      </c>
      <c r="AE569" s="1">
        <f>(Table2[[#This Row],[Close Price]]/Table2[[#This Row],[Current Week Low]])-1</f>
        <v>1.2618577075098836E-2</v>
      </c>
      <c r="AF569" s="1">
        <f>(Table2[[#This Row],[Current Week High]]/Table2[[#This Row],[Close Price]])-1</f>
        <v>5.0938259316724022E-3</v>
      </c>
      <c r="AG569" s="1">
        <f>(Table2[[#This Row],[Close Price]]/Table2[[#This Row],[Current Month Low]])-1</f>
        <v>0.13521507460867843</v>
      </c>
      <c r="AH569" s="1">
        <f>(Table2[[#This Row],[Current Month High]]/Table2[[#This Row],[Close Price]])-1</f>
        <v>2.9274861676278574E-2</v>
      </c>
      <c r="AI569">
        <v>25.725772612391001</v>
      </c>
      <c r="AJ569">
        <v>13.521507460867801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0.04</v>
      </c>
      <c r="AM569" t="s">
        <v>2950</v>
      </c>
      <c r="AN569">
        <v>6.74</v>
      </c>
      <c r="AO569" t="s">
        <v>2950</v>
      </c>
      <c r="AP569">
        <v>-8.4530050124940002E-3</v>
      </c>
      <c r="AQ569">
        <f>(Table2[[#This Row],[Sharpe Ratio]]-AVERAGE(Table2[Sharpe Ratio]))/_xlfn.STDEV.P(Table2[Sharpe Ratio])</f>
        <v>-0.74395580365655745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70" spans="1:44" x14ac:dyDescent="0.3">
      <c r="A570" t="s">
        <v>292</v>
      </c>
      <c r="B570" t="s">
        <v>293</v>
      </c>
      <c r="C570" t="s">
        <v>2908</v>
      </c>
      <c r="D570" t="s">
        <v>273</v>
      </c>
      <c r="E570">
        <v>81471.439799999993</v>
      </c>
      <c r="F570">
        <v>4113.6000000000004</v>
      </c>
      <c r="G570">
        <v>77.927369704136396</v>
      </c>
      <c r="H570">
        <f>(Table2[[#This Row],[1Y Return vs Nifty]]-AVERAGE(Table2[1Y Return vs Nifty]))/_xlfn.STDEV.P(Table2[1Y Return vs Nifty])</f>
        <v>0.39080567583158465</v>
      </c>
      <c r="I570">
        <v>0.87187019838548496</v>
      </c>
      <c r="J570">
        <f>(Table2[[#This Row],[1M Return vs Nifty]]-AVERAGE(Table2[1M Return vs Nifty]))/_xlfn.STDEV.P(Table2[1M Return vs Nifty])</f>
        <v>-0.2465952465071734</v>
      </c>
      <c r="K570">
        <v>17.623128198566</v>
      </c>
      <c r="L570">
        <f>(Table2[[#This Row],[6M Return vs Nifty]]-AVERAGE(Table2[6M Return vs Nifty]))/_xlfn.STDEV.P(Table2[6M Return vs Nifty])</f>
        <v>0.15694832136818129</v>
      </c>
      <c r="M570">
        <v>6.2907774905568495E-2</v>
      </c>
      <c r="N570">
        <f>(Table2[[#This Row],[1W Return vs Nifty]]-AVERAGE(Table2[1W Return vs Nifty]))/_xlfn.STDEV.P(Table2[1W Return vs Nifty])</f>
        <v>2.8902892349093122E-2</v>
      </c>
      <c r="O570">
        <v>3903.52</v>
      </c>
      <c r="P570">
        <v>3827.4454352574598</v>
      </c>
      <c r="Q570">
        <v>3384.8214930888398</v>
      </c>
      <c r="R570">
        <v>58.032926444628401</v>
      </c>
      <c r="S570" s="1">
        <f>(Table2[[#This Row],[Close Price]]-Table2[[#This Row],[20D EMA]])/Table2[[#This Row],[20D EMA]]</f>
        <v>5.3818092388408512E-2</v>
      </c>
      <c r="T570" s="1">
        <f>(Table2[[#This Row],[Close Price]]-Table2[[#This Row],[50D EMA]])/Table2[[#This Row],[50D EMA]]</f>
        <v>7.4763852178415663E-2</v>
      </c>
      <c r="U570" s="1">
        <f>(Table2[[#This Row],[Close Price]]-Table2[[#This Row],[200D EMA]])/Table2[[#This Row],[200D EMA]]</f>
        <v>0.21530781117975861</v>
      </c>
      <c r="V570">
        <v>0.98884345039433197</v>
      </c>
      <c r="W570">
        <v>3985.25</v>
      </c>
      <c r="X570">
        <v>4127.8999999999996</v>
      </c>
      <c r="Y570">
        <v>3806.05</v>
      </c>
      <c r="Z570">
        <v>4127.8999999999996</v>
      </c>
      <c r="AA570">
        <v>3415.55</v>
      </c>
      <c r="AB570">
        <v>4186.95</v>
      </c>
      <c r="AC570" s="1">
        <f>(Table2[[#This Row],[Close Price]]/Table2[[#This Row],[Day Low]])-1</f>
        <v>3.2206260585910584E-2</v>
      </c>
      <c r="AD570" s="1">
        <f>(Table2[[#This Row],[Day High]]/Table2[[#This Row],[Close Price]])-1</f>
        <v>3.476273823414866E-3</v>
      </c>
      <c r="AE570" s="1">
        <f>(Table2[[#This Row],[Close Price]]/Table2[[#This Row],[Current Week Low]])-1</f>
        <v>8.0805559569632646E-2</v>
      </c>
      <c r="AF570" s="1">
        <f>(Table2[[#This Row],[Current Week High]]/Table2[[#This Row],[Close Price]])-1</f>
        <v>3.476273823414866E-3</v>
      </c>
      <c r="AG570" s="1">
        <f>(Table2[[#This Row],[Close Price]]/Table2[[#This Row],[Current Month Low]])-1</f>
        <v>0.20437411251482196</v>
      </c>
      <c r="AH570" s="1">
        <f>(Table2[[#This Row],[Current Month High]]/Table2[[#This Row],[Close Price]])-1</f>
        <v>1.7831096849474815E-2</v>
      </c>
      <c r="AI570">
        <v>1.7831096849474799</v>
      </c>
      <c r="AJ570">
        <v>106.18515362638399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-0.01</v>
      </c>
      <c r="AM570" t="s">
        <v>2949</v>
      </c>
      <c r="AN570">
        <v>9.39</v>
      </c>
      <c r="AO570" t="s">
        <v>2950</v>
      </c>
      <c r="AP570">
        <v>-8.5570453712659998E-3</v>
      </c>
      <c r="AQ570">
        <f>(Table2[[#This Row],[Sharpe Ratio]]-AVERAGE(Table2[Sharpe Ratio]))/_xlfn.STDEV.P(Table2[Sharpe Ratio])</f>
        <v>-0.74510415450034295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-0.41504251145865728</v>
      </c>
    </row>
    <row r="571" spans="1:44" x14ac:dyDescent="0.3">
      <c r="A571" t="s">
        <v>323</v>
      </c>
      <c r="B571" t="s">
        <v>324</v>
      </c>
      <c r="C571" t="s">
        <v>2915</v>
      </c>
      <c r="D571" t="s">
        <v>65</v>
      </c>
      <c r="E571">
        <v>72366.347904544993</v>
      </c>
      <c r="F571">
        <v>1217.95</v>
      </c>
      <c r="G571">
        <v>41.756805579096799</v>
      </c>
      <c r="H571">
        <f>(Table2[[#This Row],[1Y Return vs Nifty]]-AVERAGE(Table2[1Y Return vs Nifty]))/_xlfn.STDEV.P(Table2[1Y Return vs Nifty])</f>
        <v>-4.0066880596079858E-2</v>
      </c>
      <c r="I571">
        <v>-1.75772248172158</v>
      </c>
      <c r="J571">
        <f>(Table2[[#This Row],[1M Return vs Nifty]]-AVERAGE(Table2[1M Return vs Nifty]))/_xlfn.STDEV.P(Table2[1M Return vs Nifty])</f>
        <v>-0.50346953694261132</v>
      </c>
      <c r="K571">
        <v>3.3967375281779901</v>
      </c>
      <c r="L571">
        <f>(Table2[[#This Row],[6M Return vs Nifty]]-AVERAGE(Table2[6M Return vs Nifty]))/_xlfn.STDEV.P(Table2[6M Return vs Nifty])</f>
        <v>-0.27897621572688602</v>
      </c>
      <c r="M571">
        <v>-4.2890536099017904</v>
      </c>
      <c r="N571">
        <f>(Table2[[#This Row],[1W Return vs Nifty]]-AVERAGE(Table2[1W Return vs Nifty]))/_xlfn.STDEV.P(Table2[1W Return vs Nifty])</f>
        <v>-0.83342339386178677</v>
      </c>
      <c r="O571">
        <v>1227.7</v>
      </c>
      <c r="P571">
        <v>1189.00697231713</v>
      </c>
      <c r="Q571">
        <v>1043.6086231486499</v>
      </c>
      <c r="R571">
        <v>78.993571255739397</v>
      </c>
      <c r="S571" s="1">
        <f>(Table2[[#This Row],[Close Price]]-Table2[[#This Row],[20D EMA]])/Table2[[#This Row],[20D EMA]]</f>
        <v>-7.941679563411257E-3</v>
      </c>
      <c r="T571" s="1">
        <f>(Table2[[#This Row],[Close Price]]-Table2[[#This Row],[50D EMA]])/Table2[[#This Row],[50D EMA]]</f>
        <v>2.4342184997003018E-2</v>
      </c>
      <c r="U571" s="1">
        <f>(Table2[[#This Row],[Close Price]]-Table2[[#This Row],[200D EMA]])/Table2[[#This Row],[200D EMA]]</f>
        <v>0.16705628238807413</v>
      </c>
      <c r="V571">
        <v>0.78874796012678505</v>
      </c>
      <c r="W571">
        <v>1205</v>
      </c>
      <c r="X571">
        <v>1227.95</v>
      </c>
      <c r="Y571">
        <v>1205</v>
      </c>
      <c r="Z571">
        <v>1246.0999999999999</v>
      </c>
      <c r="AA571">
        <v>1109.45</v>
      </c>
      <c r="AB571">
        <v>1292.0999999999999</v>
      </c>
      <c r="AC571" s="1">
        <f>(Table2[[#This Row],[Close Price]]/Table2[[#This Row],[Day Low]])-1</f>
        <v>1.0746887966805119E-2</v>
      </c>
      <c r="AD571" s="1">
        <f>(Table2[[#This Row],[Day High]]/Table2[[#This Row],[Close Price]])-1</f>
        <v>8.2105176731392948E-3</v>
      </c>
      <c r="AE571" s="1">
        <f>(Table2[[#This Row],[Close Price]]/Table2[[#This Row],[Current Week Low]])-1</f>
        <v>1.0746887966805119E-2</v>
      </c>
      <c r="AF571" s="1">
        <f>(Table2[[#This Row],[Current Week High]]/Table2[[#This Row],[Close Price]])-1</f>
        <v>2.3112607249887063E-2</v>
      </c>
      <c r="AG571" s="1">
        <f>(Table2[[#This Row],[Close Price]]/Table2[[#This Row],[Current Month Low]])-1</f>
        <v>9.779620532696387E-2</v>
      </c>
      <c r="AH571" s="1">
        <f>(Table2[[#This Row],[Current Month High]]/Table2[[#This Row],[Close Price]])-1</f>
        <v>6.088098854632773E-2</v>
      </c>
      <c r="AI571">
        <v>6.0880988546327703</v>
      </c>
      <c r="AJ571">
        <v>74.8420901521676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0.05</v>
      </c>
      <c r="AM571" t="s">
        <v>2950</v>
      </c>
      <c r="AN571">
        <v>-2.67</v>
      </c>
      <c r="AO571" t="s">
        <v>2949</v>
      </c>
      <c r="AP571">
        <v>-9.0823601168219994E-3</v>
      </c>
      <c r="AQ571">
        <f>(Table2[[#This Row],[Sharpe Ratio]]-AVERAGE(Table2[Sharpe Ratio]))/_xlfn.STDEV.P(Table2[Sharpe Ratio])</f>
        <v>-0.75090234318819771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-2.4068383703155618</v>
      </c>
    </row>
    <row r="572" spans="1:44" x14ac:dyDescent="0.3">
      <c r="A572" t="s">
        <v>1279</v>
      </c>
      <c r="B572" t="s">
        <v>1280</v>
      </c>
      <c r="C572" t="s">
        <v>2911</v>
      </c>
      <c r="D572" t="s">
        <v>46</v>
      </c>
      <c r="E572">
        <v>7658.0181579999999</v>
      </c>
      <c r="F572">
        <v>344.35</v>
      </c>
      <c r="G572">
        <v>17.720224381439401</v>
      </c>
      <c r="H572">
        <f>(Table2[[#This Row],[1Y Return vs Nifty]]-AVERAGE(Table2[1Y Return vs Nifty]))/_xlfn.STDEV.P(Table2[1Y Return vs Nifty])</f>
        <v>-0.32639648144535716</v>
      </c>
      <c r="I572">
        <v>22.835342509692499</v>
      </c>
      <c r="J572">
        <f>(Table2[[#This Row],[1M Return vs Nifty]]-AVERAGE(Table2[1M Return vs Nifty]))/_xlfn.STDEV.P(Table2[1M Return vs Nifty])</f>
        <v>1.8989276735047835</v>
      </c>
      <c r="K572">
        <v>18.442380862669001</v>
      </c>
      <c r="L572">
        <f>(Table2[[#This Row],[6M Return vs Nifty]]-AVERAGE(Table2[6M Return vs Nifty]))/_xlfn.STDEV.P(Table2[6M Return vs Nifty])</f>
        <v>0.18205183122092042</v>
      </c>
      <c r="M572">
        <v>-12.0155664009423</v>
      </c>
      <c r="N572">
        <f>(Table2[[#This Row],[1W Return vs Nifty]]-AVERAGE(Table2[1W Return vs Nifty]))/_xlfn.STDEV.P(Table2[1W Return vs Nifty])</f>
        <v>-2.3644055169381737</v>
      </c>
      <c r="O572">
        <v>342.26</v>
      </c>
      <c r="P572">
        <v>310.30047663311302</v>
      </c>
      <c r="Q572">
        <v>277.94819451474501</v>
      </c>
      <c r="R572">
        <v>70.083765390410406</v>
      </c>
      <c r="S572" s="1">
        <f>(Table2[[#This Row],[Close Price]]-Table2[[#This Row],[20D EMA]])/Table2[[#This Row],[20D EMA]]</f>
        <v>6.106468766434967E-3</v>
      </c>
      <c r="T572" s="1">
        <f>(Table2[[#This Row],[Close Price]]-Table2[[#This Row],[50D EMA]])/Table2[[#This Row],[50D EMA]]</f>
        <v>0.10973081232854762</v>
      </c>
      <c r="U572" s="1">
        <f>(Table2[[#This Row],[Close Price]]-Table2[[#This Row],[200D EMA]])/Table2[[#This Row],[200D EMA]]</f>
        <v>0.238899934576594</v>
      </c>
      <c r="V572">
        <v>1.03285807683771</v>
      </c>
      <c r="W572">
        <v>342.55</v>
      </c>
      <c r="X572">
        <v>363</v>
      </c>
      <c r="Y572">
        <v>342.55</v>
      </c>
      <c r="Z572">
        <v>363</v>
      </c>
      <c r="AA572">
        <v>283</v>
      </c>
      <c r="AB572">
        <v>407</v>
      </c>
      <c r="AC572" s="1">
        <f>(Table2[[#This Row],[Close Price]]/Table2[[#This Row],[Day Low]])-1</f>
        <v>5.2547073419939583E-3</v>
      </c>
      <c r="AD572" s="1">
        <f>(Table2[[#This Row],[Day High]]/Table2[[#This Row],[Close Price]])-1</f>
        <v>5.4160011616088299E-2</v>
      </c>
      <c r="AE572" s="1">
        <f>(Table2[[#This Row],[Close Price]]/Table2[[#This Row],[Current Week Low]])-1</f>
        <v>5.2547073419939583E-3</v>
      </c>
      <c r="AF572" s="1">
        <f>(Table2[[#This Row],[Current Week High]]/Table2[[#This Row],[Close Price]])-1</f>
        <v>5.4160011616088299E-2</v>
      </c>
      <c r="AG572" s="1">
        <f>(Table2[[#This Row],[Close Price]]/Table2[[#This Row],[Current Month Low]])-1</f>
        <v>0.21678445229681986</v>
      </c>
      <c r="AH572" s="1">
        <f>(Table2[[#This Row],[Current Month High]]/Table2[[#This Row],[Close Price]])-1</f>
        <v>0.18193698272106862</v>
      </c>
      <c r="AI572">
        <v>18.193698272106801</v>
      </c>
      <c r="AJ572">
        <v>45.448785638859498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0.26</v>
      </c>
      <c r="AM572" t="s">
        <v>2950</v>
      </c>
      <c r="AN572">
        <v>-9.06</v>
      </c>
      <c r="AO572" t="s">
        <v>2949</v>
      </c>
      <c r="AP572">
        <v>-9.7896634982059996E-3</v>
      </c>
      <c r="AQ572">
        <f>(Table2[[#This Row],[Sharpe Ratio]]-AVERAGE(Table2[Sharpe Ratio]))/_xlfn.STDEV.P(Table2[Sharpe Ratio])</f>
        <v>-0.75870924086148039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-1.3685317345193071</v>
      </c>
    </row>
    <row r="573" spans="1:44" x14ac:dyDescent="0.3">
      <c r="A573" t="s">
        <v>849</v>
      </c>
      <c r="B573" t="s">
        <v>850</v>
      </c>
      <c r="C573" t="s">
        <v>2915</v>
      </c>
      <c r="D573" t="s">
        <v>65</v>
      </c>
      <c r="E573">
        <v>16092.32369354</v>
      </c>
      <c r="F573">
        <v>720.6</v>
      </c>
      <c r="G573">
        <v>20.4415586065818</v>
      </c>
      <c r="H573">
        <f>(Table2[[#This Row],[1Y Return vs Nifty]]-AVERAGE(Table2[1Y Return vs Nifty]))/_xlfn.STDEV.P(Table2[1Y Return vs Nifty])</f>
        <v>-0.29397928633532877</v>
      </c>
      <c r="I573">
        <v>7.1451159850370702</v>
      </c>
      <c r="J573">
        <f>(Table2[[#This Row],[1M Return vs Nifty]]-AVERAGE(Table2[1M Return vs Nifty]))/_xlfn.STDEV.P(Table2[1M Return vs Nifty])</f>
        <v>0.36621280257349886</v>
      </c>
      <c r="K573">
        <v>-9.5740538733171991</v>
      </c>
      <c r="L573">
        <f>(Table2[[#This Row],[6M Return vs Nifty]]-AVERAGE(Table2[6M Return vs Nifty]))/_xlfn.STDEV.P(Table2[6M Return vs Nifty])</f>
        <v>-0.67642672643321511</v>
      </c>
      <c r="M573">
        <v>-5.5442803250496704</v>
      </c>
      <c r="N573">
        <f>(Table2[[#This Row],[1W Return vs Nifty]]-AVERAGE(Table2[1W Return vs Nifty]))/_xlfn.STDEV.P(Table2[1W Return vs Nifty])</f>
        <v>-1.0821422807997201</v>
      </c>
      <c r="O573">
        <v>685.37</v>
      </c>
      <c r="P573">
        <v>665.78642001759601</v>
      </c>
      <c r="Q573">
        <v>629.06255328040402</v>
      </c>
      <c r="R573">
        <v>40.1921045869463</v>
      </c>
      <c r="S573" s="1">
        <f>(Table2[[#This Row],[Close Price]]-Table2[[#This Row],[20D EMA]])/Table2[[#This Row],[20D EMA]]</f>
        <v>5.1402891868625733E-2</v>
      </c>
      <c r="T573" s="1">
        <f>(Table2[[#This Row],[Close Price]]-Table2[[#This Row],[50D EMA]])/Table2[[#This Row],[50D EMA]]</f>
        <v>8.232907481194246E-2</v>
      </c>
      <c r="U573" s="1">
        <f>(Table2[[#This Row],[Close Price]]-Table2[[#This Row],[200D EMA]])/Table2[[#This Row],[200D EMA]]</f>
        <v>0.14551406095029992</v>
      </c>
      <c r="V573">
        <v>2.0566337105021502</v>
      </c>
      <c r="W573">
        <v>700</v>
      </c>
      <c r="X573">
        <v>727.65</v>
      </c>
      <c r="Y573">
        <v>696.05</v>
      </c>
      <c r="Z573">
        <v>727.65</v>
      </c>
      <c r="AA573">
        <v>598</v>
      </c>
      <c r="AB573">
        <v>757.65</v>
      </c>
      <c r="AC573" s="1">
        <f>(Table2[[#This Row],[Close Price]]/Table2[[#This Row],[Day Low]])-1</f>
        <v>2.942857142857136E-2</v>
      </c>
      <c r="AD573" s="1">
        <f>(Table2[[#This Row],[Day High]]/Table2[[#This Row],[Close Price]])-1</f>
        <v>9.7835137385511306E-3</v>
      </c>
      <c r="AE573" s="1">
        <f>(Table2[[#This Row],[Close Price]]/Table2[[#This Row],[Current Week Low]])-1</f>
        <v>3.5270454708713483E-2</v>
      </c>
      <c r="AF573" s="1">
        <f>(Table2[[#This Row],[Current Week High]]/Table2[[#This Row],[Close Price]])-1</f>
        <v>9.7835137385511306E-3</v>
      </c>
      <c r="AG573" s="1">
        <f>(Table2[[#This Row],[Close Price]]/Table2[[#This Row],[Current Month Low]])-1</f>
        <v>0.20501672240802682</v>
      </c>
      <c r="AH573" s="1">
        <f>(Table2[[#This Row],[Current Month High]]/Table2[[#This Row],[Close Price]])-1</f>
        <v>5.1415487094088164E-2</v>
      </c>
      <c r="AI573">
        <v>6.5778517901748401</v>
      </c>
      <c r="AJ573">
        <v>50.863603056631398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7.0000000000000007E-2</v>
      </c>
      <c r="AM573" t="s">
        <v>2950</v>
      </c>
      <c r="AN573">
        <v>13.38</v>
      </c>
      <c r="AO573" t="s">
        <v>2950</v>
      </c>
      <c r="AP573">
        <v>-1.0368928446655001E-2</v>
      </c>
      <c r="AQ573">
        <f>(Table2[[#This Row],[Sharpe Ratio]]-AVERAGE(Table2[Sharpe Ratio]))/_xlfn.STDEV.P(Table2[Sharpe Ratio])</f>
        <v>-0.76510290770556078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-2.4514383987003261</v>
      </c>
    </row>
    <row r="574" spans="1:44" x14ac:dyDescent="0.3">
      <c r="A574" t="s">
        <v>532</v>
      </c>
      <c r="B574" t="s">
        <v>533</v>
      </c>
      <c r="C574" t="s">
        <v>2923</v>
      </c>
      <c r="D574" t="s">
        <v>534</v>
      </c>
      <c r="E574">
        <v>34574.809169350003</v>
      </c>
      <c r="F574">
        <v>37862.9</v>
      </c>
      <c r="G574">
        <v>10.5568953069278</v>
      </c>
      <c r="H574">
        <f>(Table2[[#This Row],[1Y Return vs Nifty]]-AVERAGE(Table2[1Y Return vs Nifty]))/_xlfn.STDEV.P(Table2[1Y Return vs Nifty])</f>
        <v>-0.41172779948058708</v>
      </c>
      <c r="I574">
        <v>20.5907335002073</v>
      </c>
      <c r="J574">
        <f>(Table2[[#This Row],[1M Return vs Nifty]]-AVERAGE(Table2[1M Return vs Nifty]))/_xlfn.STDEV.P(Table2[1M Return vs Nifty])</f>
        <v>1.6796608832606663</v>
      </c>
      <c r="K574">
        <v>9.2900528331673495</v>
      </c>
      <c r="L574">
        <f>(Table2[[#This Row],[6M Return vs Nifty]]-AVERAGE(Table2[6M Return vs Nifty]))/_xlfn.STDEV.P(Table2[6M Return vs Nifty])</f>
        <v>-9.8393465976439734E-2</v>
      </c>
      <c r="M574">
        <v>3.7199146035267399</v>
      </c>
      <c r="N574">
        <f>(Table2[[#This Row],[1W Return vs Nifty]]-AVERAGE(Table2[1W Return vs Nifty]))/_xlfn.STDEV.P(Table2[1W Return vs Nifty])</f>
        <v>0.75352630655990527</v>
      </c>
      <c r="O574">
        <v>35441.160000000003</v>
      </c>
      <c r="P574">
        <v>33273.334820232798</v>
      </c>
      <c r="Q574">
        <v>31099.304041030999</v>
      </c>
      <c r="R574">
        <v>58.591275477713999</v>
      </c>
      <c r="S574" s="1">
        <f>(Table2[[#This Row],[Close Price]]-Table2[[#This Row],[20D EMA]])/Table2[[#This Row],[20D EMA]]</f>
        <v>6.8331284867650999E-2</v>
      </c>
      <c r="T574" s="1">
        <f>(Table2[[#This Row],[Close Price]]-Table2[[#This Row],[50D EMA]])/Table2[[#This Row],[50D EMA]]</f>
        <v>0.13793523265892746</v>
      </c>
      <c r="U574" s="1">
        <f>(Table2[[#This Row],[Close Price]]-Table2[[#This Row],[200D EMA]])/Table2[[#This Row],[200D EMA]]</f>
        <v>0.2174838366172254</v>
      </c>
      <c r="V574">
        <v>1.03234975251837</v>
      </c>
      <c r="W574">
        <v>37500</v>
      </c>
      <c r="X574">
        <v>38501</v>
      </c>
      <c r="Y574">
        <v>37200</v>
      </c>
      <c r="Z574">
        <v>38501</v>
      </c>
      <c r="AA574">
        <v>30453.8</v>
      </c>
      <c r="AB574">
        <v>38501</v>
      </c>
      <c r="AC574" s="1">
        <f>(Table2[[#This Row],[Close Price]]/Table2[[#This Row],[Day Low]])-1</f>
        <v>9.6773333333333156E-3</v>
      </c>
      <c r="AD574" s="1">
        <f>(Table2[[#This Row],[Day High]]/Table2[[#This Row],[Close Price]])-1</f>
        <v>1.6852908784060316E-2</v>
      </c>
      <c r="AE574" s="1">
        <f>(Table2[[#This Row],[Close Price]]/Table2[[#This Row],[Current Week Low]])-1</f>
        <v>1.7819892473118326E-2</v>
      </c>
      <c r="AF574" s="1">
        <f>(Table2[[#This Row],[Current Week High]]/Table2[[#This Row],[Close Price]])-1</f>
        <v>1.6852908784060316E-2</v>
      </c>
      <c r="AG574" s="1">
        <f>(Table2[[#This Row],[Close Price]]/Table2[[#This Row],[Current Month Low]])-1</f>
        <v>0.24328983575120344</v>
      </c>
      <c r="AH574" s="1">
        <f>(Table2[[#This Row],[Current Month High]]/Table2[[#This Row],[Close Price]])-1</f>
        <v>1.6852908784060316E-2</v>
      </c>
      <c r="AI574">
        <v>5.3170781952782198</v>
      </c>
      <c r="AJ574">
        <v>42.192053477542402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0</v>
      </c>
      <c r="AM574">
        <v>0</v>
      </c>
      <c r="AN574">
        <v>11.41</v>
      </c>
      <c r="AO574" t="s">
        <v>2950</v>
      </c>
      <c r="AP574">
        <v>-1.0457871959770999E-2</v>
      </c>
      <c r="AQ574">
        <f>(Table2[[#This Row],[Sharpe Ratio]]-AVERAGE(Table2[Sharpe Ratio]))/_xlfn.STDEV.P(Table2[Sharpe Ratio])</f>
        <v>-0.76608462633419228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1.1569812980293526</v>
      </c>
    </row>
    <row r="575" spans="1:44" x14ac:dyDescent="0.3">
      <c r="A575" t="s">
        <v>817</v>
      </c>
      <c r="B575" t="s">
        <v>818</v>
      </c>
      <c r="C575" t="s">
        <v>2907</v>
      </c>
      <c r="D575" t="s">
        <v>819</v>
      </c>
      <c r="E575">
        <v>17202.020933160002</v>
      </c>
      <c r="F575">
        <v>1290.0999999999999</v>
      </c>
      <c r="G575">
        <v>-9.34425306626059</v>
      </c>
      <c r="H575">
        <f>(Table2[[#This Row],[1Y Return vs Nifty]]-AVERAGE(Table2[1Y Return vs Nifty]))/_xlfn.STDEV.P(Table2[1Y Return vs Nifty])</f>
        <v>-0.64879511880021767</v>
      </c>
      <c r="I575">
        <v>0.152518288596698</v>
      </c>
      <c r="J575">
        <f>(Table2[[#This Row],[1M Return vs Nifty]]-AVERAGE(Table2[1M Return vs Nifty]))/_xlfn.STDEV.P(Table2[1M Return vs Nifty])</f>
        <v>-0.31686582977973116</v>
      </c>
      <c r="K575">
        <v>-5.8042247644633296</v>
      </c>
      <c r="L575">
        <f>(Table2[[#This Row],[6M Return vs Nifty]]-AVERAGE(Table2[6M Return vs Nifty]))/_xlfn.STDEV.P(Table2[6M Return vs Nifty])</f>
        <v>-0.56091176221778261</v>
      </c>
      <c r="M575">
        <v>3.8143262965000102</v>
      </c>
      <c r="N575">
        <f>(Table2[[#This Row],[1W Return vs Nifty]]-AVERAGE(Table2[1W Return vs Nifty]))/_xlfn.STDEV.P(Table2[1W Return vs Nifty])</f>
        <v>0.77223366110140845</v>
      </c>
      <c r="O575">
        <v>1225.3399999999999</v>
      </c>
      <c r="P575">
        <v>1176.89343817842</v>
      </c>
      <c r="Q575">
        <v>1132.6864560691799</v>
      </c>
      <c r="R575">
        <v>72.951559327309198</v>
      </c>
      <c r="S575" s="1">
        <f>(Table2[[#This Row],[Close Price]]-Table2[[#This Row],[20D EMA]])/Table2[[#This Row],[20D EMA]]</f>
        <v>5.285063737411657E-2</v>
      </c>
      <c r="T575" s="1">
        <f>(Table2[[#This Row],[Close Price]]-Table2[[#This Row],[50D EMA]])/Table2[[#This Row],[50D EMA]]</f>
        <v>9.6191004341735109E-2</v>
      </c>
      <c r="U575" s="1">
        <f>(Table2[[#This Row],[Close Price]]-Table2[[#This Row],[200D EMA]])/Table2[[#This Row],[200D EMA]]</f>
        <v>0.13897362600864877</v>
      </c>
      <c r="V575">
        <v>1.5360179979464299</v>
      </c>
      <c r="W575">
        <v>1277</v>
      </c>
      <c r="X575">
        <v>1343.85</v>
      </c>
      <c r="Y575">
        <v>1233</v>
      </c>
      <c r="Z575">
        <v>1343.85</v>
      </c>
      <c r="AA575">
        <v>1060</v>
      </c>
      <c r="AB575">
        <v>1343.85</v>
      </c>
      <c r="AC575" s="1">
        <f>(Table2[[#This Row],[Close Price]]/Table2[[#This Row],[Day Low]])-1</f>
        <v>1.0258418167580219E-2</v>
      </c>
      <c r="AD575" s="1">
        <f>(Table2[[#This Row],[Day High]]/Table2[[#This Row],[Close Price]])-1</f>
        <v>4.1663436942872556E-2</v>
      </c>
      <c r="AE575" s="1">
        <f>(Table2[[#This Row],[Close Price]]/Table2[[#This Row],[Current Week Low]])-1</f>
        <v>4.6309813463098148E-2</v>
      </c>
      <c r="AF575" s="1">
        <f>(Table2[[#This Row],[Current Week High]]/Table2[[#This Row],[Close Price]])-1</f>
        <v>4.1663436942872556E-2</v>
      </c>
      <c r="AG575" s="1">
        <f>(Table2[[#This Row],[Close Price]]/Table2[[#This Row],[Current Month Low]])-1</f>
        <v>0.21707547169811314</v>
      </c>
      <c r="AH575" s="1">
        <f>(Table2[[#This Row],[Current Month High]]/Table2[[#This Row],[Close Price]])-1</f>
        <v>4.1663436942872556E-2</v>
      </c>
      <c r="AI575">
        <v>4.1663436942872503</v>
      </c>
      <c r="AJ575">
        <v>30.557101654606999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0.15</v>
      </c>
      <c r="AM575" t="s">
        <v>2950</v>
      </c>
      <c r="AN575">
        <v>11.61</v>
      </c>
      <c r="AO575" t="s">
        <v>2950</v>
      </c>
      <c r="AP575">
        <v>-1.0950596682548001E-2</v>
      </c>
      <c r="AQ575">
        <f>(Table2[[#This Row],[Sharpe Ratio]]-AVERAGE(Table2[Sharpe Ratio]))/_xlfn.STDEV.P(Table2[Sharpe Ratio])</f>
        <v>-0.77152310095916843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-1.5258621506554915</v>
      </c>
    </row>
    <row r="576" spans="1:44" x14ac:dyDescent="0.3">
      <c r="A576" t="s">
        <v>645</v>
      </c>
      <c r="B576" t="s">
        <v>646</v>
      </c>
      <c r="C576" t="s">
        <v>2918</v>
      </c>
      <c r="D576" t="s">
        <v>621</v>
      </c>
      <c r="E576">
        <v>24850.725250560001</v>
      </c>
      <c r="F576">
        <v>1107.55</v>
      </c>
      <c r="G576">
        <v>-41.156473079529697</v>
      </c>
      <c r="H576">
        <f>(Table2[[#This Row],[1Y Return vs Nifty]]-AVERAGE(Table2[1Y Return vs Nifty]))/_xlfn.STDEV.P(Table2[1Y Return vs Nifty])</f>
        <v>-1.0277500202325593</v>
      </c>
      <c r="I576">
        <v>4.0671231682213103</v>
      </c>
      <c r="J576">
        <f>(Table2[[#This Row],[1M Return vs Nifty]]-AVERAGE(Table2[1M Return vs Nifty]))/_xlfn.STDEV.P(Table2[1M Return vs Nifty])</f>
        <v>6.553611345496535E-2</v>
      </c>
      <c r="K576">
        <v>-24.714188833650699</v>
      </c>
      <c r="L576">
        <f>(Table2[[#This Row],[6M Return vs Nifty]]-AVERAGE(Table2[6M Return vs Nifty]))/_xlfn.STDEV.P(Table2[6M Return vs Nifty])</f>
        <v>-1.1403501822875468</v>
      </c>
      <c r="M576">
        <v>-5.5686863845016896</v>
      </c>
      <c r="N576">
        <f>(Table2[[#This Row],[1W Return vs Nifty]]-AVERAGE(Table2[1W Return vs Nifty]))/_xlfn.STDEV.P(Table2[1W Return vs Nifty])</f>
        <v>-1.0869782581320955</v>
      </c>
      <c r="O576">
        <v>1099.71</v>
      </c>
      <c r="P576">
        <v>1051.3379789732301</v>
      </c>
      <c r="Q576">
        <v>1100.1900051786199</v>
      </c>
      <c r="R576">
        <v>54.940439150330697</v>
      </c>
      <c r="S576" s="1">
        <f>(Table2[[#This Row],[Close Price]]-Table2[[#This Row],[20D EMA]])/Table2[[#This Row],[20D EMA]]</f>
        <v>7.1291522310426552E-3</v>
      </c>
      <c r="T576" s="1">
        <f>(Table2[[#This Row],[Close Price]]-Table2[[#This Row],[50D EMA]])/Table2[[#This Row],[50D EMA]]</f>
        <v>5.3467126795579405E-2</v>
      </c>
      <c r="U576" s="1">
        <f>(Table2[[#This Row],[Close Price]]-Table2[[#This Row],[200D EMA]])/Table2[[#This Row],[200D EMA]]</f>
        <v>6.6897488495045176E-3</v>
      </c>
      <c r="V576">
        <v>0.74768469640192603</v>
      </c>
      <c r="W576">
        <v>1092.8499999999999</v>
      </c>
      <c r="X576">
        <v>1112</v>
      </c>
      <c r="Y576">
        <v>1084.9000000000001</v>
      </c>
      <c r="Z576">
        <v>1131.3499999999999</v>
      </c>
      <c r="AA576">
        <v>979.4</v>
      </c>
      <c r="AB576">
        <v>1210</v>
      </c>
      <c r="AC576" s="1">
        <f>(Table2[[#This Row],[Close Price]]/Table2[[#This Row],[Day Low]])-1</f>
        <v>1.3451068307636094E-2</v>
      </c>
      <c r="AD576" s="1">
        <f>(Table2[[#This Row],[Day High]]/Table2[[#This Row],[Close Price]])-1</f>
        <v>4.0178772967360832E-3</v>
      </c>
      <c r="AE576" s="1">
        <f>(Table2[[#This Row],[Close Price]]/Table2[[#This Row],[Current Week Low]])-1</f>
        <v>2.0877500230435775E-2</v>
      </c>
      <c r="AF576" s="1">
        <f>(Table2[[#This Row],[Current Week High]]/Table2[[#This Row],[Close Price]])-1</f>
        <v>2.1488871834228762E-2</v>
      </c>
      <c r="AG576" s="1">
        <f>(Table2[[#This Row],[Close Price]]/Table2[[#This Row],[Current Month Low]])-1</f>
        <v>0.13084541556054718</v>
      </c>
      <c r="AH576" s="1">
        <f>(Table2[[#This Row],[Current Month High]]/Table2[[#This Row],[Close Price]])-1</f>
        <v>9.2501467202383614E-2</v>
      </c>
      <c r="AI576">
        <v>34.3415647149113</v>
      </c>
      <c r="AJ576">
        <v>24.998589244399302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0.08</v>
      </c>
      <c r="AM576" t="s">
        <v>2950</v>
      </c>
      <c r="AN576">
        <v>5.34</v>
      </c>
      <c r="AO576" t="s">
        <v>2950</v>
      </c>
      <c r="AP576">
        <v>-1.1515821270697E-2</v>
      </c>
      <c r="AQ576">
        <f>(Table2[[#This Row],[Sharpe Ratio]]-AVERAGE(Table2[Sharpe Ratio]))/_xlfn.STDEV.P(Table2[Sharpe Ratio])</f>
        <v>-0.77776179659988243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77" spans="1:44" x14ac:dyDescent="0.3">
      <c r="A577" t="s">
        <v>545</v>
      </c>
      <c r="B577" t="s">
        <v>546</v>
      </c>
      <c r="C577" t="s">
        <v>2915</v>
      </c>
      <c r="D577" t="s">
        <v>65</v>
      </c>
      <c r="E577">
        <v>32924.464890950003</v>
      </c>
      <c r="F577">
        <v>1101.75</v>
      </c>
      <c r="G577">
        <v>21.698269243496402</v>
      </c>
      <c r="H577">
        <f>(Table2[[#This Row],[1Y Return vs Nifty]]-AVERAGE(Table2[1Y Return vs Nifty]))/_xlfn.STDEV.P(Table2[1Y Return vs Nifty])</f>
        <v>-0.27900904360023182</v>
      </c>
      <c r="I577">
        <v>-17.137502660805499</v>
      </c>
      <c r="J577">
        <f>(Table2[[#This Row],[1M Return vs Nifty]]-AVERAGE(Table2[1M Return vs Nifty]))/_xlfn.STDEV.P(Table2[1M Return vs Nifty])</f>
        <v>-2.0058581579796693</v>
      </c>
      <c r="K577">
        <v>-7.03377580008401</v>
      </c>
      <c r="L577">
        <f>(Table2[[#This Row],[6M Return vs Nifty]]-AVERAGE(Table2[6M Return vs Nifty]))/_xlfn.STDEV.P(Table2[6M Return vs Nifty])</f>
        <v>-0.59858761960537454</v>
      </c>
      <c r="M577">
        <v>-5.6228604754280296</v>
      </c>
      <c r="N577">
        <f>(Table2[[#This Row],[1W Return vs Nifty]]-AVERAGE(Table2[1W Return vs Nifty]))/_xlfn.STDEV.P(Table2[1W Return vs Nifty])</f>
        <v>-1.0977126692416346</v>
      </c>
      <c r="O577">
        <v>1175.52</v>
      </c>
      <c r="P577">
        <v>1216.96482474204</v>
      </c>
      <c r="Q577">
        <v>1135.04045074594</v>
      </c>
      <c r="R577">
        <v>45.0242798945498</v>
      </c>
      <c r="S577" s="1">
        <f>(Table2[[#This Row],[Close Price]]-Table2[[#This Row],[20D EMA]])/Table2[[#This Row],[20D EMA]]</f>
        <v>-6.2755206206614927E-2</v>
      </c>
      <c r="T577" s="1">
        <f>(Table2[[#This Row],[Close Price]]-Table2[[#This Row],[50D EMA]])/Table2[[#This Row],[50D EMA]]</f>
        <v>-9.4673915301095174E-2</v>
      </c>
      <c r="U577" s="1">
        <f>(Table2[[#This Row],[Close Price]]-Table2[[#This Row],[200D EMA]])/Table2[[#This Row],[200D EMA]]</f>
        <v>-2.9329748313429511E-2</v>
      </c>
      <c r="V577">
        <v>1.03091180760263</v>
      </c>
      <c r="W577">
        <v>1090</v>
      </c>
      <c r="X577">
        <v>1137.5</v>
      </c>
      <c r="Y577">
        <v>1090</v>
      </c>
      <c r="Z577">
        <v>1142</v>
      </c>
      <c r="AA577">
        <v>1073.5999999999999</v>
      </c>
      <c r="AB577">
        <v>1213.7</v>
      </c>
      <c r="AC577" s="1">
        <f>(Table2[[#This Row],[Close Price]]/Table2[[#This Row],[Day Low]])-1</f>
        <v>1.0779816513761364E-2</v>
      </c>
      <c r="AD577" s="1">
        <f>(Table2[[#This Row],[Day High]]/Table2[[#This Row],[Close Price]])-1</f>
        <v>3.2448377581120846E-2</v>
      </c>
      <c r="AE577" s="1">
        <f>(Table2[[#This Row],[Close Price]]/Table2[[#This Row],[Current Week Low]])-1</f>
        <v>1.0779816513761364E-2</v>
      </c>
      <c r="AF577" s="1">
        <f>(Table2[[#This Row],[Current Week High]]/Table2[[#This Row],[Close Price]])-1</f>
        <v>3.6532788745178069E-2</v>
      </c>
      <c r="AG577" s="1">
        <f>(Table2[[#This Row],[Close Price]]/Table2[[#This Row],[Current Month Low]])-1</f>
        <v>2.6220193740685627E-2</v>
      </c>
      <c r="AH577" s="1">
        <f>(Table2[[#This Row],[Current Month High]]/Table2[[#This Row],[Close Price]])-1</f>
        <v>0.10161107329248931</v>
      </c>
      <c r="AI577">
        <v>24.765146358066701</v>
      </c>
      <c r="AJ577">
        <v>59.3967013888888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-0.12</v>
      </c>
      <c r="AM577" t="s">
        <v>2949</v>
      </c>
      <c r="AN577">
        <v>-5.16</v>
      </c>
      <c r="AO577" t="s">
        <v>2949</v>
      </c>
      <c r="AP577">
        <v>-1.2098095357586E-2</v>
      </c>
      <c r="AQ577">
        <f>(Table2[[#This Row],[Sharpe Ratio]]-AVERAGE(Table2[Sharpe Ratio]))/_xlfn.STDEV.P(Table2[Sharpe Ratio])</f>
        <v>-0.78418867696520989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78" spans="1:44" x14ac:dyDescent="0.3">
      <c r="A578" t="s">
        <v>658</v>
      </c>
      <c r="B578" t="s">
        <v>659</v>
      </c>
      <c r="C578" t="s">
        <v>2908</v>
      </c>
      <c r="D578" t="s">
        <v>597</v>
      </c>
      <c r="E578">
        <v>23516.122749079899</v>
      </c>
      <c r="F578">
        <v>759.6</v>
      </c>
      <c r="G578">
        <v>-4.9445123088437697</v>
      </c>
      <c r="H578">
        <f>(Table2[[#This Row],[1Y Return vs Nifty]]-AVERAGE(Table2[1Y Return vs Nifty]))/_xlfn.STDEV.P(Table2[1Y Return vs Nifty])</f>
        <v>-0.5963843368944185</v>
      </c>
      <c r="I578">
        <v>-0.83053351874755299</v>
      </c>
      <c r="J578">
        <f>(Table2[[#This Row],[1M Return vs Nifty]]-AVERAGE(Table2[1M Return vs Nifty]))/_xlfn.STDEV.P(Table2[1M Return vs Nifty])</f>
        <v>-0.41289619120534471</v>
      </c>
      <c r="K578">
        <v>-5.7854548613374899</v>
      </c>
      <c r="L578">
        <f>(Table2[[#This Row],[6M Return vs Nifty]]-AVERAGE(Table2[6M Return vs Nifty]))/_xlfn.STDEV.P(Table2[6M Return vs Nifty])</f>
        <v>-0.56033661553996206</v>
      </c>
      <c r="M578">
        <v>3.6086666428727701</v>
      </c>
      <c r="N578">
        <f>(Table2[[#This Row],[1W Return vs Nifty]]-AVERAGE(Table2[1W Return vs Nifty]))/_xlfn.STDEV.P(Table2[1W Return vs Nifty])</f>
        <v>0.73148290307425645</v>
      </c>
      <c r="O578">
        <v>730.64</v>
      </c>
      <c r="P578">
        <v>731.74118163927596</v>
      </c>
      <c r="Q578">
        <v>706.763049774759</v>
      </c>
      <c r="R578">
        <v>46.676653320350702</v>
      </c>
      <c r="S578" s="1">
        <f>(Table2[[#This Row],[Close Price]]-Table2[[#This Row],[20D EMA]])/Table2[[#This Row],[20D EMA]]</f>
        <v>3.9636483083324257E-2</v>
      </c>
      <c r="T578" s="1">
        <f>(Table2[[#This Row],[Close Price]]-Table2[[#This Row],[50D EMA]])/Table2[[#This Row],[50D EMA]]</f>
        <v>3.8071956396267891E-2</v>
      </c>
      <c r="U578" s="1">
        <f>(Table2[[#This Row],[Close Price]]-Table2[[#This Row],[200D EMA]])/Table2[[#This Row],[200D EMA]]</f>
        <v>7.4759072707719837E-2</v>
      </c>
      <c r="V578">
        <v>0.67941136368478605</v>
      </c>
      <c r="W578">
        <v>746.1</v>
      </c>
      <c r="X578">
        <v>766.4</v>
      </c>
      <c r="Y578">
        <v>738.95</v>
      </c>
      <c r="Z578">
        <v>766.4</v>
      </c>
      <c r="AA578">
        <v>672.05</v>
      </c>
      <c r="AB578">
        <v>766.4</v>
      </c>
      <c r="AC578" s="1">
        <f>(Table2[[#This Row],[Close Price]]/Table2[[#This Row],[Day Low]])-1</f>
        <v>1.8094089264173663E-2</v>
      </c>
      <c r="AD578" s="1">
        <f>(Table2[[#This Row],[Day High]]/Table2[[#This Row],[Close Price]])-1</f>
        <v>8.9520800421274416E-3</v>
      </c>
      <c r="AE578" s="1">
        <f>(Table2[[#This Row],[Close Price]]/Table2[[#This Row],[Current Week Low]])-1</f>
        <v>2.7945057175722265E-2</v>
      </c>
      <c r="AF578" s="1">
        <f>(Table2[[#This Row],[Current Week High]]/Table2[[#This Row],[Close Price]])-1</f>
        <v>8.9520800421274416E-3</v>
      </c>
      <c r="AG578" s="1">
        <f>(Table2[[#This Row],[Close Price]]/Table2[[#This Row],[Current Month Low]])-1</f>
        <v>0.13027304516033045</v>
      </c>
      <c r="AH578" s="1">
        <f>(Table2[[#This Row],[Current Month High]]/Table2[[#This Row],[Close Price]])-1</f>
        <v>8.9520800421274416E-3</v>
      </c>
      <c r="AI578">
        <v>14.0666140073723</v>
      </c>
      <c r="AJ578">
        <v>28.008088978766398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-0.05</v>
      </c>
      <c r="AM578" t="s">
        <v>2949</v>
      </c>
      <c r="AN578">
        <v>6.42</v>
      </c>
      <c r="AO578" t="s">
        <v>2950</v>
      </c>
      <c r="AP578">
        <v>-1.2371391269199001E-2</v>
      </c>
      <c r="AQ578">
        <f>(Table2[[#This Row],[Sharpe Ratio]]-AVERAGE(Table2[Sharpe Ratio]))/_xlfn.STDEV.P(Table2[Sharpe Ratio])</f>
        <v>-0.78720519473204753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79" spans="1:44" x14ac:dyDescent="0.3">
      <c r="A579" t="s">
        <v>1197</v>
      </c>
      <c r="B579" t="s">
        <v>1198</v>
      </c>
      <c r="C579" t="s">
        <v>2916</v>
      </c>
      <c r="D579" t="s">
        <v>211</v>
      </c>
      <c r="E579">
        <v>8733.5840752099994</v>
      </c>
      <c r="F579">
        <v>2197.6</v>
      </c>
      <c r="G579">
        <v>8.4132480554861893</v>
      </c>
      <c r="H579">
        <f>(Table2[[#This Row],[1Y Return vs Nifty]]-AVERAGE(Table2[1Y Return vs Nifty]))/_xlfn.STDEV.P(Table2[1Y Return vs Nifty])</f>
        <v>-0.43726344686819257</v>
      </c>
      <c r="I579">
        <v>-4.8044210220694401</v>
      </c>
      <c r="J579">
        <f>(Table2[[#This Row],[1M Return vs Nifty]]-AVERAGE(Table2[1M Return vs Nifty]))/_xlfn.STDEV.P(Table2[1M Return vs Nifty])</f>
        <v>-0.80108921456153315</v>
      </c>
      <c r="K579">
        <v>11.1011858929312</v>
      </c>
      <c r="L579">
        <f>(Table2[[#This Row],[6M Return vs Nifty]]-AVERAGE(Table2[6M Return vs Nifty]))/_xlfn.STDEV.P(Table2[6M Return vs Nifty])</f>
        <v>-4.2896793701124224E-2</v>
      </c>
      <c r="M579">
        <v>1.2286404048144299</v>
      </c>
      <c r="N579">
        <f>(Table2[[#This Row],[1W Return vs Nifty]]-AVERAGE(Table2[1W Return vs Nifty]))/_xlfn.STDEV.P(Table2[1W Return vs Nifty])</f>
        <v>0.25988883192416312</v>
      </c>
      <c r="O579">
        <v>2248.89</v>
      </c>
      <c r="P579">
        <v>2230.66297834222</v>
      </c>
      <c r="Q579">
        <v>1939.0828644830201</v>
      </c>
      <c r="R579">
        <v>37.841298319458701</v>
      </c>
      <c r="S579" s="1">
        <f>(Table2[[#This Row],[Close Price]]-Table2[[#This Row],[20D EMA]])/Table2[[#This Row],[20D EMA]]</f>
        <v>-2.2806806913632932E-2</v>
      </c>
      <c r="T579" s="1">
        <f>(Table2[[#This Row],[Close Price]]-Table2[[#This Row],[50D EMA]])/Table2[[#This Row],[50D EMA]]</f>
        <v>-1.4822041098647602E-2</v>
      </c>
      <c r="U579" s="1">
        <f>(Table2[[#This Row],[Close Price]]-Table2[[#This Row],[200D EMA]])/Table2[[#This Row],[200D EMA]]</f>
        <v>0.13331928214728625</v>
      </c>
      <c r="V579">
        <v>0.368677696258223</v>
      </c>
      <c r="W579">
        <v>2179</v>
      </c>
      <c r="X579">
        <v>2279.4499999999998</v>
      </c>
      <c r="Y579">
        <v>2179</v>
      </c>
      <c r="Z579">
        <v>2300</v>
      </c>
      <c r="AA579">
        <v>1927.45</v>
      </c>
      <c r="AB579">
        <v>2408</v>
      </c>
      <c r="AC579" s="1">
        <f>(Table2[[#This Row],[Close Price]]/Table2[[#This Row],[Day Low]])-1</f>
        <v>8.5360256998623374E-3</v>
      </c>
      <c r="AD579" s="1">
        <f>(Table2[[#This Row],[Day High]]/Table2[[#This Row],[Close Price]])-1</f>
        <v>3.7245176556243154E-2</v>
      </c>
      <c r="AE579" s="1">
        <f>(Table2[[#This Row],[Close Price]]/Table2[[#This Row],[Current Week Low]])-1</f>
        <v>8.5360256998623374E-3</v>
      </c>
      <c r="AF579" s="1">
        <f>(Table2[[#This Row],[Current Week High]]/Table2[[#This Row],[Close Price]])-1</f>
        <v>4.6596286858391123E-2</v>
      </c>
      <c r="AG579" s="1">
        <f>(Table2[[#This Row],[Close Price]]/Table2[[#This Row],[Current Month Low]])-1</f>
        <v>0.14015927780227755</v>
      </c>
      <c r="AH579" s="1">
        <f>(Table2[[#This Row],[Current Month High]]/Table2[[#This Row],[Close Price]])-1</f>
        <v>9.5740808154350265E-2</v>
      </c>
      <c r="AI579">
        <v>24.817983254459399</v>
      </c>
      <c r="AJ579">
        <v>50.324919625145299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0.03</v>
      </c>
      <c r="AM579" t="s">
        <v>2950</v>
      </c>
      <c r="AN579">
        <v>2.76</v>
      </c>
      <c r="AO579" t="s">
        <v>2950</v>
      </c>
      <c r="AP579">
        <v>-1.3557873504868E-2</v>
      </c>
      <c r="AQ579">
        <f>(Table2[[#This Row],[Sharpe Ratio]]-AVERAGE(Table2[Sharpe Ratio]))/_xlfn.STDEV.P(Table2[Sharpe Ratio])</f>
        <v>-0.80030105380585947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-1.8216616770125467</v>
      </c>
    </row>
    <row r="580" spans="1:44" x14ac:dyDescent="0.3">
      <c r="A580" t="s">
        <v>1906</v>
      </c>
      <c r="B580" t="s">
        <v>1907</v>
      </c>
      <c r="C580" t="s">
        <v>2916</v>
      </c>
      <c r="D580" t="s">
        <v>238</v>
      </c>
      <c r="E580">
        <v>3006.7195982399999</v>
      </c>
      <c r="F580">
        <v>136.24</v>
      </c>
      <c r="G580">
        <v>-28.433185861744299</v>
      </c>
      <c r="H580">
        <f>(Table2[[#This Row],[1Y Return vs Nifty]]-AVERAGE(Table2[1Y Return vs Nifty]))/_xlfn.STDEV.P(Table2[1Y Return vs Nifty])</f>
        <v>-0.87618712862989423</v>
      </c>
      <c r="I580">
        <v>0.21011834191606099</v>
      </c>
      <c r="J580">
        <f>(Table2[[#This Row],[1M Return vs Nifty]]-AVERAGE(Table2[1M Return vs Nifty]))/_xlfn.STDEV.P(Table2[1M Return vs Nifty])</f>
        <v>-0.3112391131641174</v>
      </c>
      <c r="K580">
        <v>-16.793541648732798</v>
      </c>
      <c r="L580">
        <f>(Table2[[#This Row],[6M Return vs Nifty]]-AVERAGE(Table2[6M Return vs Nifty]))/_xlfn.STDEV.P(Table2[6M Return vs Nifty])</f>
        <v>-0.89764600400530403</v>
      </c>
      <c r="M580">
        <v>-0.72338762526811695</v>
      </c>
      <c r="N580">
        <f>(Table2[[#This Row],[1W Return vs Nifty]]-AVERAGE(Table2[1W Return vs Nifty]))/_xlfn.STDEV.P(Table2[1W Return vs Nifty])</f>
        <v>-0.12689885595306596</v>
      </c>
      <c r="O580">
        <v>131.22</v>
      </c>
      <c r="P580">
        <v>132.530471603146</v>
      </c>
      <c r="Q580">
        <v>138.60887501209601</v>
      </c>
      <c r="R580">
        <v>33.404217879133299</v>
      </c>
      <c r="S580" s="1">
        <f>(Table2[[#This Row],[Close Price]]-Table2[[#This Row],[20D EMA]])/Table2[[#This Row],[20D EMA]]</f>
        <v>3.8256363359244094E-2</v>
      </c>
      <c r="T580" s="1">
        <f>(Table2[[#This Row],[Close Price]]-Table2[[#This Row],[50D EMA]])/Table2[[#This Row],[50D EMA]]</f>
        <v>2.7990003747681187E-2</v>
      </c>
      <c r="U580" s="1">
        <f>(Table2[[#This Row],[Close Price]]-Table2[[#This Row],[200D EMA]])/Table2[[#This Row],[200D EMA]]</f>
        <v>-1.7090355952238071E-2</v>
      </c>
      <c r="V580">
        <v>1.185656972339</v>
      </c>
      <c r="W580">
        <v>133.66</v>
      </c>
      <c r="X580">
        <v>138</v>
      </c>
      <c r="Y580">
        <v>133.66</v>
      </c>
      <c r="Z580">
        <v>138</v>
      </c>
      <c r="AA580">
        <v>112.05</v>
      </c>
      <c r="AB580">
        <v>139.29</v>
      </c>
      <c r="AC580" s="1">
        <f>(Table2[[#This Row],[Close Price]]/Table2[[#This Row],[Day Low]])-1</f>
        <v>1.9302708364506982E-2</v>
      </c>
      <c r="AD580" s="1">
        <f>(Table2[[#This Row],[Day High]]/Table2[[#This Row],[Close Price]])-1</f>
        <v>1.2918379330592922E-2</v>
      </c>
      <c r="AE580" s="1">
        <f>(Table2[[#This Row],[Close Price]]/Table2[[#This Row],[Current Week Low]])-1</f>
        <v>1.9302708364506982E-2</v>
      </c>
      <c r="AF580" s="1">
        <f>(Table2[[#This Row],[Current Week High]]/Table2[[#This Row],[Close Price]])-1</f>
        <v>1.2918379330592922E-2</v>
      </c>
      <c r="AG580" s="1">
        <f>(Table2[[#This Row],[Close Price]]/Table2[[#This Row],[Current Month Low]])-1</f>
        <v>0.21588576528335568</v>
      </c>
      <c r="AH580" s="1">
        <f>(Table2[[#This Row],[Current Month High]]/Table2[[#This Row],[Close Price]])-1</f>
        <v>2.2386964180857172E-2</v>
      </c>
      <c r="AI580">
        <v>28.963593658250101</v>
      </c>
      <c r="AJ580">
        <v>21.588576528335501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-0.16</v>
      </c>
      <c r="AM580" t="s">
        <v>2949</v>
      </c>
      <c r="AN580">
        <v>9.08</v>
      </c>
      <c r="AO580" t="s">
        <v>2950</v>
      </c>
      <c r="AP580">
        <v>-1.3882778371597E-2</v>
      </c>
      <c r="AQ580">
        <f>(Table2[[#This Row],[Sharpe Ratio]]-AVERAGE(Table2[Sharpe Ratio]))/_xlfn.STDEV.P(Table2[Sharpe Ratio])</f>
        <v>-0.80388720808542991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81" spans="1:44" x14ac:dyDescent="0.3">
      <c r="A581" t="s">
        <v>1642</v>
      </c>
      <c r="B581" t="s">
        <v>1643</v>
      </c>
      <c r="C581" t="s">
        <v>2915</v>
      </c>
      <c r="D581" t="s">
        <v>65</v>
      </c>
      <c r="E581">
        <v>4402.6170887500002</v>
      </c>
      <c r="F581">
        <v>1311.25</v>
      </c>
      <c r="G581">
        <v>-23.813909195672899</v>
      </c>
      <c r="H581">
        <f>(Table2[[#This Row],[1Y Return vs Nifty]]-AVERAGE(Table2[1Y Return vs Nifty]))/_xlfn.STDEV.P(Table2[1Y Return vs Nifty])</f>
        <v>-0.82116118158974249</v>
      </c>
      <c r="I581">
        <v>3.6577312215138802</v>
      </c>
      <c r="J581">
        <f>(Table2[[#This Row],[1M Return vs Nifty]]-AVERAGE(Table2[1M Return vs Nifty]))/_xlfn.STDEV.P(Table2[1M Return vs Nifty])</f>
        <v>2.5544267335218772E-2</v>
      </c>
      <c r="K581">
        <v>0.50007866908736298</v>
      </c>
      <c r="L581">
        <f>(Table2[[#This Row],[6M Return vs Nifty]]-AVERAGE(Table2[6M Return vs Nifty]))/_xlfn.STDEV.P(Table2[6M Return vs Nifty])</f>
        <v>-0.36773552942264637</v>
      </c>
      <c r="M581">
        <v>1.9727482057021699</v>
      </c>
      <c r="N581">
        <f>(Table2[[#This Row],[1W Return vs Nifty]]-AVERAGE(Table2[1W Return vs Nifty]))/_xlfn.STDEV.P(Table2[1W Return vs Nifty])</f>
        <v>0.40733125150079574</v>
      </c>
      <c r="O581">
        <v>1284.73</v>
      </c>
      <c r="P581">
        <v>1237.3254425735699</v>
      </c>
      <c r="Q581">
        <v>1173.87709727321</v>
      </c>
      <c r="R581">
        <v>39.099743975392798</v>
      </c>
      <c r="S581" s="1">
        <f>(Table2[[#This Row],[Close Price]]-Table2[[#This Row],[20D EMA]])/Table2[[#This Row],[20D EMA]]</f>
        <v>2.0642469623967666E-2</v>
      </c>
      <c r="T581" s="1">
        <f>(Table2[[#This Row],[Close Price]]-Table2[[#This Row],[50D EMA]])/Table2[[#This Row],[50D EMA]]</f>
        <v>5.9745443585699637E-2</v>
      </c>
      <c r="U581" s="1">
        <f>(Table2[[#This Row],[Close Price]]-Table2[[#This Row],[200D EMA]])/Table2[[#This Row],[200D EMA]]</f>
        <v>0.11702494498435353</v>
      </c>
      <c r="V581">
        <v>1.893483949088</v>
      </c>
      <c r="W581">
        <v>1305.5999999999999</v>
      </c>
      <c r="X581">
        <v>1353.3</v>
      </c>
      <c r="Y581">
        <v>1301.25</v>
      </c>
      <c r="Z581">
        <v>1359.85</v>
      </c>
      <c r="AA581">
        <v>1008</v>
      </c>
      <c r="AB581">
        <v>1469</v>
      </c>
      <c r="AC581" s="1">
        <f>(Table2[[#This Row],[Close Price]]/Table2[[#This Row],[Day Low]])-1</f>
        <v>4.3275122549020217E-3</v>
      </c>
      <c r="AD581" s="1">
        <f>(Table2[[#This Row],[Day High]]/Table2[[#This Row],[Close Price]])-1</f>
        <v>3.2068636796949379E-2</v>
      </c>
      <c r="AE581" s="1">
        <f>(Table2[[#This Row],[Close Price]]/Table2[[#This Row],[Current Week Low]])-1</f>
        <v>7.684918347742542E-3</v>
      </c>
      <c r="AF581" s="1">
        <f>(Table2[[#This Row],[Current Week High]]/Table2[[#This Row],[Close Price]])-1</f>
        <v>3.7063870352716854E-2</v>
      </c>
      <c r="AG581" s="1">
        <f>(Table2[[#This Row],[Close Price]]/Table2[[#This Row],[Current Month Low]])-1</f>
        <v>0.30084325396825395</v>
      </c>
      <c r="AH581" s="1">
        <f>(Table2[[#This Row],[Current Month High]]/Table2[[#This Row],[Close Price]])-1</f>
        <v>0.12030505243088663</v>
      </c>
      <c r="AI581">
        <v>12.0305052430886</v>
      </c>
      <c r="AJ581">
        <v>30.544078849121401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0.11</v>
      </c>
      <c r="AM581" t="s">
        <v>2950</v>
      </c>
      <c r="AN581">
        <v>8.33</v>
      </c>
      <c r="AO581" t="s">
        <v>2950</v>
      </c>
      <c r="AP581">
        <v>-1.5440194034804001E-2</v>
      </c>
      <c r="AQ581">
        <f>(Table2[[#This Row],[Sharpe Ratio]]-AVERAGE(Table2[Sharpe Ratio]))/_xlfn.STDEV.P(Table2[Sharpe Ratio])</f>
        <v>-0.82107726406060944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-1.5770984562369836</v>
      </c>
    </row>
    <row r="582" spans="1:44" x14ac:dyDescent="0.3">
      <c r="A582" t="s">
        <v>1207</v>
      </c>
      <c r="B582" t="s">
        <v>1208</v>
      </c>
      <c r="C582" t="s">
        <v>2915</v>
      </c>
      <c r="D582" t="s">
        <v>65</v>
      </c>
      <c r="E582">
        <v>8600.4234768400001</v>
      </c>
      <c r="F582">
        <v>620.4</v>
      </c>
      <c r="G582">
        <v>120.246853622817</v>
      </c>
      <c r="H582">
        <f>(Table2[[#This Row],[1Y Return vs Nifty]]-AVERAGE(Table2[1Y Return vs Nifty]))/_xlfn.STDEV.P(Table2[1Y Return vs Nifty])</f>
        <v>0.89492566023952458</v>
      </c>
      <c r="I582">
        <v>0.88634988424885597</v>
      </c>
      <c r="J582">
        <f>(Table2[[#This Row],[1M Return vs Nifty]]-AVERAGE(Table2[1M Return vs Nifty]))/_xlfn.STDEV.P(Table2[1M Return vs Nifty])</f>
        <v>-0.24518078446519279</v>
      </c>
      <c r="K582">
        <v>36.8156939154984</v>
      </c>
      <c r="L582">
        <f>(Table2[[#This Row],[6M Return vs Nifty]]-AVERAGE(Table2[6M Return vs Nifty]))/_xlfn.STDEV.P(Table2[6M Return vs Nifty])</f>
        <v>0.74504621068280308</v>
      </c>
      <c r="M582">
        <v>2.8186959986011599</v>
      </c>
      <c r="N582">
        <f>(Table2[[#This Row],[1W Return vs Nifty]]-AVERAGE(Table2[1W Return vs Nifty]))/_xlfn.STDEV.P(Table2[1W Return vs Nifty])</f>
        <v>0.57495291770525536</v>
      </c>
      <c r="O582">
        <v>571.21</v>
      </c>
      <c r="P582">
        <v>557.12766487826195</v>
      </c>
      <c r="Q582">
        <v>456.86140993510401</v>
      </c>
      <c r="R582">
        <v>62.9940362794664</v>
      </c>
      <c r="S582" s="1">
        <f>(Table2[[#This Row],[Close Price]]-Table2[[#This Row],[20D EMA]])/Table2[[#This Row],[20D EMA]]</f>
        <v>8.6115439155476856E-2</v>
      </c>
      <c r="T582" s="1">
        <f>(Table2[[#This Row],[Close Price]]-Table2[[#This Row],[50D EMA]])/Table2[[#This Row],[50D EMA]]</f>
        <v>0.11356882651943638</v>
      </c>
      <c r="U582" s="1">
        <f>(Table2[[#This Row],[Close Price]]-Table2[[#This Row],[200D EMA]])/Table2[[#This Row],[200D EMA]]</f>
        <v>0.35796105013143092</v>
      </c>
      <c r="V582">
        <v>1.6137035541317399</v>
      </c>
      <c r="W582">
        <v>595</v>
      </c>
      <c r="X582">
        <v>620.4</v>
      </c>
      <c r="Y582">
        <v>578.29999999999995</v>
      </c>
      <c r="Z582">
        <v>620.4</v>
      </c>
      <c r="AA582">
        <v>490.15</v>
      </c>
      <c r="AB582">
        <v>620.4</v>
      </c>
      <c r="AC582" s="1">
        <f>(Table2[[#This Row],[Close Price]]/Table2[[#This Row],[Day Low]])-1</f>
        <v>4.2689075630252038E-2</v>
      </c>
      <c r="AD582" s="1">
        <f>(Table2[[#This Row],[Day High]]/Table2[[#This Row],[Close Price]])-1</f>
        <v>0</v>
      </c>
      <c r="AE582" s="1">
        <f>(Table2[[#This Row],[Close Price]]/Table2[[#This Row],[Current Week Low]])-1</f>
        <v>7.2799584990489441E-2</v>
      </c>
      <c r="AF582" s="1">
        <f>(Table2[[#This Row],[Current Week High]]/Table2[[#This Row],[Close Price]])-1</f>
        <v>0</v>
      </c>
      <c r="AG582" s="1">
        <f>(Table2[[#This Row],[Close Price]]/Table2[[#This Row],[Current Month Low]])-1</f>
        <v>0.26573497908803434</v>
      </c>
      <c r="AH582" s="1">
        <f>(Table2[[#This Row],[Current Month High]]/Table2[[#This Row],[Close Price]])-1</f>
        <v>0</v>
      </c>
      <c r="AI582">
        <v>1.5473887814313401</v>
      </c>
      <c r="AJ582">
        <v>190.926143024618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0.04</v>
      </c>
      <c r="AM582" t="s">
        <v>2950</v>
      </c>
      <c r="AN582">
        <v>13.75</v>
      </c>
      <c r="AO582" t="s">
        <v>2950</v>
      </c>
      <c r="AP582">
        <v>-1.7344751205788E-2</v>
      </c>
      <c r="AQ582">
        <f>(Table2[[#This Row],[Sharpe Ratio]]-AVERAGE(Table2[Sharpe Ratio]))/_xlfn.STDEV.P(Table2[Sharpe Ratio])</f>
        <v>-0.84209891239161971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1.1276450917707705</v>
      </c>
    </row>
    <row r="583" spans="1:44" x14ac:dyDescent="0.3">
      <c r="A583" t="s">
        <v>801</v>
      </c>
      <c r="B583" t="s">
        <v>802</v>
      </c>
      <c r="C583" t="s">
        <v>2917</v>
      </c>
      <c r="D583" t="s">
        <v>349</v>
      </c>
      <c r="E583">
        <v>17522.841979659999</v>
      </c>
      <c r="F583">
        <v>7662.5</v>
      </c>
      <c r="G583">
        <v>-19.9739323814456</v>
      </c>
      <c r="H583">
        <f>(Table2[[#This Row],[1Y Return vs Nifty]]-AVERAGE(Table2[1Y Return vs Nifty]))/_xlfn.STDEV.P(Table2[1Y Return vs Nifty])</f>
        <v>-0.77541844390809</v>
      </c>
      <c r="I583">
        <v>0.43185227666327802</v>
      </c>
      <c r="J583">
        <f>(Table2[[#This Row],[1M Return vs Nifty]]-AVERAGE(Table2[1M Return vs Nifty]))/_xlfn.STDEV.P(Table2[1M Return vs Nifty])</f>
        <v>-0.28957882045622541</v>
      </c>
      <c r="K583">
        <v>-5.2910869759448103</v>
      </c>
      <c r="L583">
        <f>(Table2[[#This Row],[6M Return vs Nifty]]-AVERAGE(Table2[6M Return vs Nifty]))/_xlfn.STDEV.P(Table2[6M Return vs Nifty])</f>
        <v>-0.54518821306827647</v>
      </c>
      <c r="M583">
        <v>-5.1235893615556396</v>
      </c>
      <c r="N583">
        <f>(Table2[[#This Row],[1W Return vs Nifty]]-AVERAGE(Table2[1W Return vs Nifty]))/_xlfn.STDEV.P(Table2[1W Return vs Nifty])</f>
        <v>-0.99878380306627335</v>
      </c>
      <c r="O583">
        <v>7581.13</v>
      </c>
      <c r="P583">
        <v>7183.9129123796602</v>
      </c>
      <c r="Q583">
        <v>6782.9419661048796</v>
      </c>
      <c r="R583">
        <v>73.051475088078504</v>
      </c>
      <c r="S583" s="1">
        <f>(Table2[[#This Row],[Close Price]]-Table2[[#This Row],[20D EMA]])/Table2[[#This Row],[20D EMA]]</f>
        <v>1.0733228423731013E-2</v>
      </c>
      <c r="T583" s="1">
        <f>(Table2[[#This Row],[Close Price]]-Table2[[#This Row],[50D EMA]])/Table2[[#This Row],[50D EMA]]</f>
        <v>6.6619277468636329E-2</v>
      </c>
      <c r="U583" s="1">
        <f>(Table2[[#This Row],[Close Price]]-Table2[[#This Row],[200D EMA]])/Table2[[#This Row],[200D EMA]]</f>
        <v>0.12967205650444458</v>
      </c>
      <c r="V583">
        <v>0.41103444559112001</v>
      </c>
      <c r="W583">
        <v>7645</v>
      </c>
      <c r="X583">
        <v>7768.3</v>
      </c>
      <c r="Y583">
        <v>7645</v>
      </c>
      <c r="Z583">
        <v>7799</v>
      </c>
      <c r="AA583">
        <v>6681.6</v>
      </c>
      <c r="AB583">
        <v>8179.8</v>
      </c>
      <c r="AC583" s="1">
        <f>(Table2[[#This Row],[Close Price]]/Table2[[#This Row],[Day Low]])-1</f>
        <v>2.2890778286461799E-3</v>
      </c>
      <c r="AD583" s="1">
        <f>(Table2[[#This Row],[Day High]]/Table2[[#This Row],[Close Price]])-1</f>
        <v>1.3807504078303445E-2</v>
      </c>
      <c r="AE583" s="1">
        <f>(Table2[[#This Row],[Close Price]]/Table2[[#This Row],[Current Week Low]])-1</f>
        <v>2.2890778286461799E-3</v>
      </c>
      <c r="AF583" s="1">
        <f>(Table2[[#This Row],[Current Week High]]/Table2[[#This Row],[Close Price]])-1</f>
        <v>1.7814029363784734E-2</v>
      </c>
      <c r="AG583" s="1">
        <f>(Table2[[#This Row],[Close Price]]/Table2[[#This Row],[Current Month Low]])-1</f>
        <v>0.14680615421455934</v>
      </c>
      <c r="AH583" s="1">
        <f>(Table2[[#This Row],[Current Month High]]/Table2[[#This Row],[Close Price]])-1</f>
        <v>6.7510603588907037E-2</v>
      </c>
      <c r="AI583">
        <v>6.7510603588907001</v>
      </c>
      <c r="AJ583">
        <v>39.658440564283801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0.19</v>
      </c>
      <c r="AM583" t="s">
        <v>2950</v>
      </c>
      <c r="AN583">
        <v>5.46</v>
      </c>
      <c r="AO583" t="s">
        <v>2950</v>
      </c>
      <c r="AP583">
        <v>-1.8271031296311E-2</v>
      </c>
      <c r="AQ583">
        <f>(Table2[[#This Row],[Sharpe Ratio]]-AVERAGE(Table2[Sharpe Ratio]))/_xlfn.STDEV.P(Table2[Sharpe Ratio])</f>
        <v>-0.85232277682354451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-3.4612920573224097</v>
      </c>
    </row>
    <row r="584" spans="1:44" x14ac:dyDescent="0.3">
      <c r="A584" t="s">
        <v>1253</v>
      </c>
      <c r="B584" t="s">
        <v>1254</v>
      </c>
      <c r="C584" t="s">
        <v>2922</v>
      </c>
      <c r="D584" t="s">
        <v>523</v>
      </c>
      <c r="E584">
        <v>8034.7318790899899</v>
      </c>
      <c r="F584">
        <v>529.70000000000005</v>
      </c>
      <c r="G584">
        <v>-0.60591550479885803</v>
      </c>
      <c r="H584">
        <f>(Table2[[#This Row],[1Y Return vs Nifty]]-AVERAGE(Table2[1Y Return vs Nifty]))/_xlfn.STDEV.P(Table2[1Y Return vs Nifty])</f>
        <v>-0.54470191663120726</v>
      </c>
      <c r="I584">
        <v>-0.93325821347785498</v>
      </c>
      <c r="J584">
        <f>(Table2[[#This Row],[1M Return vs Nifty]]-AVERAGE(Table2[1M Return vs Nifty]))/_xlfn.STDEV.P(Table2[1M Return vs Nifty])</f>
        <v>-0.42293095182384816</v>
      </c>
      <c r="K584">
        <v>-5.7703496134964398</v>
      </c>
      <c r="L584">
        <f>(Table2[[#This Row],[6M Return vs Nifty]]-AVERAGE(Table2[6M Return vs Nifty]))/_xlfn.STDEV.P(Table2[6M Return vs Nifty])</f>
        <v>-0.55987376109392739</v>
      </c>
      <c r="M584">
        <v>2.1526339200189</v>
      </c>
      <c r="N584">
        <f>(Table2[[#This Row],[1W Return vs Nifty]]-AVERAGE(Table2[1W Return vs Nifty]))/_xlfn.STDEV.P(Table2[1W Return vs Nifty])</f>
        <v>0.44297499147299768</v>
      </c>
      <c r="O584">
        <v>521.17999999999995</v>
      </c>
      <c r="P584">
        <v>513.81834905886399</v>
      </c>
      <c r="Q584">
        <v>485.96327601991902</v>
      </c>
      <c r="R584">
        <v>37.9188167881711</v>
      </c>
      <c r="S584" s="1">
        <f>(Table2[[#This Row],[Close Price]]-Table2[[#This Row],[20D EMA]])/Table2[[#This Row],[20D EMA]]</f>
        <v>1.634751909129302E-2</v>
      </c>
      <c r="T584" s="1">
        <f>(Table2[[#This Row],[Close Price]]-Table2[[#This Row],[50D EMA]])/Table2[[#This Row],[50D EMA]]</f>
        <v>3.0909077050723672E-2</v>
      </c>
      <c r="U584" s="1">
        <f>(Table2[[#This Row],[Close Price]]-Table2[[#This Row],[200D EMA]])/Table2[[#This Row],[200D EMA]]</f>
        <v>9.0000059959856535E-2</v>
      </c>
      <c r="V584">
        <v>0.557063393463895</v>
      </c>
      <c r="W584">
        <v>526.4</v>
      </c>
      <c r="X584">
        <v>542.35</v>
      </c>
      <c r="Y584">
        <v>524.04999999999995</v>
      </c>
      <c r="Z584">
        <v>542.35</v>
      </c>
      <c r="AA584">
        <v>462.3</v>
      </c>
      <c r="AB584">
        <v>564.9</v>
      </c>
      <c r="AC584" s="1">
        <f>(Table2[[#This Row],[Close Price]]/Table2[[#This Row],[Day Low]])-1</f>
        <v>6.2689969604865503E-3</v>
      </c>
      <c r="AD584" s="1">
        <f>(Table2[[#This Row],[Day High]]/Table2[[#This Row],[Close Price]])-1</f>
        <v>2.3881442325844882E-2</v>
      </c>
      <c r="AE584" s="1">
        <f>(Table2[[#This Row],[Close Price]]/Table2[[#This Row],[Current Week Low]])-1</f>
        <v>1.0781413987215105E-2</v>
      </c>
      <c r="AF584" s="1">
        <f>(Table2[[#This Row],[Current Week High]]/Table2[[#This Row],[Close Price]])-1</f>
        <v>2.3881442325844882E-2</v>
      </c>
      <c r="AG584" s="1">
        <f>(Table2[[#This Row],[Close Price]]/Table2[[#This Row],[Current Month Low]])-1</f>
        <v>0.14579277525416412</v>
      </c>
      <c r="AH584" s="1">
        <f>(Table2[[#This Row],[Current Month High]]/Table2[[#This Row],[Close Price]])-1</f>
        <v>6.6452709080611516E-2</v>
      </c>
      <c r="AI584">
        <v>9.8168774778176306</v>
      </c>
      <c r="AJ584">
        <v>32.756892230576398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0.09</v>
      </c>
      <c r="AM584" t="s">
        <v>2950</v>
      </c>
      <c r="AN584">
        <v>5.14</v>
      </c>
      <c r="AO584" t="s">
        <v>2950</v>
      </c>
      <c r="AP584">
        <v>-1.8320154946088001E-2</v>
      </c>
      <c r="AQ584">
        <f>(Table2[[#This Row],[Sharpe Ratio]]-AVERAGE(Table2[Sharpe Ratio]))/_xlfn.STDEV.P(Table2[Sharpe Ratio])</f>
        <v>-0.85286498164998947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-1.9373966197259749</v>
      </c>
    </row>
    <row r="585" spans="1:44" x14ac:dyDescent="0.3">
      <c r="A585" t="s">
        <v>300</v>
      </c>
      <c r="B585" t="s">
        <v>301</v>
      </c>
      <c r="C585" t="s">
        <v>2910</v>
      </c>
      <c r="D585" t="s">
        <v>188</v>
      </c>
      <c r="E585">
        <v>78175.6860552</v>
      </c>
      <c r="F585">
        <v>615.04999999999995</v>
      </c>
      <c r="G585">
        <v>-10.7538220402467</v>
      </c>
      <c r="H585">
        <f>(Table2[[#This Row],[1Y Return vs Nifty]]-AVERAGE(Table2[1Y Return vs Nifty]))/_xlfn.STDEV.P(Table2[1Y Return vs Nifty])</f>
        <v>-0.66558624722118886</v>
      </c>
      <c r="I585">
        <v>-0.93769194527092703</v>
      </c>
      <c r="J585">
        <f>(Table2[[#This Row],[1M Return vs Nifty]]-AVERAGE(Table2[1M Return vs Nifty]))/_xlfn.STDEV.P(Table2[1M Return vs Nifty])</f>
        <v>-0.42336406517898573</v>
      </c>
      <c r="K585">
        <v>5.0578071241876001</v>
      </c>
      <c r="L585">
        <f>(Table2[[#This Row],[6M Return vs Nifty]]-AVERAGE(Table2[6M Return vs Nifty]))/_xlfn.STDEV.P(Table2[6M Return vs Nifty])</f>
        <v>-0.22807778256137598</v>
      </c>
      <c r="M585">
        <v>-0.420012400218994</v>
      </c>
      <c r="N585">
        <f>(Table2[[#This Row],[1W Return vs Nifty]]-AVERAGE(Table2[1W Return vs Nifty]))/_xlfn.STDEV.P(Table2[1W Return vs Nifty])</f>
        <v>-6.6786091152745863E-2</v>
      </c>
      <c r="O585">
        <v>616.75</v>
      </c>
      <c r="P585">
        <v>590.12763389200904</v>
      </c>
      <c r="Q585">
        <v>550.24430288399799</v>
      </c>
      <c r="R585">
        <v>69.764645270782495</v>
      </c>
      <c r="S585" s="1">
        <f>(Table2[[#This Row],[Close Price]]-Table2[[#This Row],[20D EMA]])/Table2[[#This Row],[20D EMA]]</f>
        <v>-2.756384272395696E-3</v>
      </c>
      <c r="T585" s="1">
        <f>(Table2[[#This Row],[Close Price]]-Table2[[#This Row],[50D EMA]])/Table2[[#This Row],[50D EMA]]</f>
        <v>4.2232162462250672E-2</v>
      </c>
      <c r="U585" s="1">
        <f>(Table2[[#This Row],[Close Price]]-Table2[[#This Row],[200D EMA]])/Table2[[#This Row],[200D EMA]]</f>
        <v>0.11777622553534052</v>
      </c>
      <c r="V585">
        <v>1.0015038005908301</v>
      </c>
      <c r="W585">
        <v>613.54999999999995</v>
      </c>
      <c r="X585">
        <v>624.9</v>
      </c>
      <c r="Y585">
        <v>607</v>
      </c>
      <c r="Z585">
        <v>624.9</v>
      </c>
      <c r="AA585">
        <v>588.25</v>
      </c>
      <c r="AB585">
        <v>667.2</v>
      </c>
      <c r="AC585" s="1">
        <f>(Table2[[#This Row],[Close Price]]/Table2[[#This Row],[Day Low]])-1</f>
        <v>2.4447885257925517E-3</v>
      </c>
      <c r="AD585" s="1">
        <f>(Table2[[#This Row],[Day High]]/Table2[[#This Row],[Close Price]])-1</f>
        <v>1.6014958133485191E-2</v>
      </c>
      <c r="AE585" s="1">
        <f>(Table2[[#This Row],[Close Price]]/Table2[[#This Row],[Current Week Low]])-1</f>
        <v>1.3261943986820457E-2</v>
      </c>
      <c r="AF585" s="1">
        <f>(Table2[[#This Row],[Current Week High]]/Table2[[#This Row],[Close Price]])-1</f>
        <v>1.6014958133485191E-2</v>
      </c>
      <c r="AG585" s="1">
        <f>(Table2[[#This Row],[Close Price]]/Table2[[#This Row],[Current Month Low]])-1</f>
        <v>4.5558861028474285E-2</v>
      </c>
      <c r="AH585" s="1">
        <f>(Table2[[#This Row],[Current Month High]]/Table2[[#This Row],[Close Price]])-1</f>
        <v>8.4789854483375393E-2</v>
      </c>
      <c r="AI585">
        <v>8.4789854483375393</v>
      </c>
      <c r="AJ585">
        <v>26.475426691342701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0.19</v>
      </c>
      <c r="AM585" t="s">
        <v>2950</v>
      </c>
      <c r="AN585">
        <v>-3.57</v>
      </c>
      <c r="AO585" t="s">
        <v>2949</v>
      </c>
      <c r="AP585">
        <v>-1.8802346155334999E-2</v>
      </c>
      <c r="AQ585">
        <f>(Table2[[#This Row],[Sharpe Ratio]]-AVERAGE(Table2[Sharpe Ratio]))/_xlfn.STDEV.P(Table2[Sharpe Ratio])</f>
        <v>-0.85818719207429384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-2.2420013781885904</v>
      </c>
    </row>
    <row r="586" spans="1:44" x14ac:dyDescent="0.3">
      <c r="A586" t="s">
        <v>628</v>
      </c>
      <c r="B586" t="s">
        <v>629</v>
      </c>
      <c r="C586" t="s">
        <v>2924</v>
      </c>
      <c r="D586" t="s">
        <v>630</v>
      </c>
      <c r="E586">
        <v>26218.4497686</v>
      </c>
      <c r="F586">
        <v>750.5</v>
      </c>
      <c r="G586">
        <v>48.039087184686103</v>
      </c>
      <c r="H586">
        <f>(Table2[[#This Row],[1Y Return vs Nifty]]-AVERAGE(Table2[1Y Return vs Nifty]))/_xlfn.STDEV.P(Table2[1Y Return vs Nifty])</f>
        <v>3.4769185721306974E-2</v>
      </c>
      <c r="I586">
        <v>9.8383355657801506</v>
      </c>
      <c r="J586">
        <f>(Table2[[#This Row],[1M Return vs Nifty]]-AVERAGE(Table2[1M Return vs Nifty]))/_xlfn.STDEV.P(Table2[1M Return vs Nifty])</f>
        <v>0.62930254800207175</v>
      </c>
      <c r="K586">
        <v>-5.5246580464247996</v>
      </c>
      <c r="L586">
        <f>(Table2[[#This Row],[6M Return vs Nifty]]-AVERAGE(Table2[6M Return vs Nifty]))/_xlfn.STDEV.P(Table2[6M Return vs Nifty])</f>
        <v>-0.55234528917681636</v>
      </c>
      <c r="M586">
        <v>-1.17415790414928</v>
      </c>
      <c r="N586">
        <f>(Table2[[#This Row],[1W Return vs Nifty]]-AVERAGE(Table2[1W Return vs Nifty]))/_xlfn.STDEV.P(Table2[1W Return vs Nifty])</f>
        <v>-0.2162174473079482</v>
      </c>
      <c r="O586">
        <v>733.39</v>
      </c>
      <c r="P586">
        <v>693.90536765189802</v>
      </c>
      <c r="Q586">
        <v>637.07007515777502</v>
      </c>
      <c r="R586">
        <v>52.052212903557098</v>
      </c>
      <c r="S586" s="1">
        <f>(Table2[[#This Row],[Close Price]]-Table2[[#This Row],[20D EMA]])/Table2[[#This Row],[20D EMA]]</f>
        <v>2.3330015407900317E-2</v>
      </c>
      <c r="T586" s="1">
        <f>(Table2[[#This Row],[Close Price]]-Table2[[#This Row],[50D EMA]])/Table2[[#This Row],[50D EMA]]</f>
        <v>8.1559582886081713E-2</v>
      </c>
      <c r="U586" s="1">
        <f>(Table2[[#This Row],[Close Price]]-Table2[[#This Row],[200D EMA]])/Table2[[#This Row],[200D EMA]]</f>
        <v>0.17804936892402806</v>
      </c>
      <c r="V586">
        <v>1.5888492089253401</v>
      </c>
      <c r="W586">
        <v>742.05</v>
      </c>
      <c r="X586">
        <v>763.2</v>
      </c>
      <c r="Y586">
        <v>742.05</v>
      </c>
      <c r="Z586">
        <v>777</v>
      </c>
      <c r="AA586">
        <v>631.6</v>
      </c>
      <c r="AB586">
        <v>792.6</v>
      </c>
      <c r="AC586" s="1">
        <f>(Table2[[#This Row],[Close Price]]/Table2[[#This Row],[Day Low]])-1</f>
        <v>1.1387372818543184E-2</v>
      </c>
      <c r="AD586" s="1">
        <f>(Table2[[#This Row],[Day High]]/Table2[[#This Row],[Close Price]])-1</f>
        <v>1.6922051965356566E-2</v>
      </c>
      <c r="AE586" s="1">
        <f>(Table2[[#This Row],[Close Price]]/Table2[[#This Row],[Current Week Low]])-1</f>
        <v>1.1387372818543184E-2</v>
      </c>
      <c r="AF586" s="1">
        <f>(Table2[[#This Row],[Current Week High]]/Table2[[#This Row],[Close Price]])-1</f>
        <v>3.5309793471019368E-2</v>
      </c>
      <c r="AG586" s="1">
        <f>(Table2[[#This Row],[Close Price]]/Table2[[#This Row],[Current Month Low]])-1</f>
        <v>0.18825205826472446</v>
      </c>
      <c r="AH586" s="1">
        <f>(Table2[[#This Row],[Current Month High]]/Table2[[#This Row],[Close Price]])-1</f>
        <v>5.6095936042638295E-2</v>
      </c>
      <c r="AI586">
        <v>5.6095936042638197</v>
      </c>
      <c r="AJ586">
        <v>77.423167848699705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0.17</v>
      </c>
      <c r="AM586" t="s">
        <v>2950</v>
      </c>
      <c r="AN586">
        <v>4.3899999999999997</v>
      </c>
      <c r="AO586" t="s">
        <v>2950</v>
      </c>
      <c r="AP586">
        <v>-1.902578948579E-2</v>
      </c>
      <c r="AQ586">
        <f>(Table2[[#This Row],[Sharpe Ratio]]-AVERAGE(Table2[Sharpe Ratio]))/_xlfn.STDEV.P(Table2[Sharpe Ratio])</f>
        <v>-0.86065345939684856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-0.96514446215823446</v>
      </c>
    </row>
    <row r="587" spans="1:44" x14ac:dyDescent="0.3">
      <c r="A587" t="s">
        <v>711</v>
      </c>
      <c r="B587" t="s">
        <v>712</v>
      </c>
      <c r="C587" t="s">
        <v>2915</v>
      </c>
      <c r="D587" t="s">
        <v>65</v>
      </c>
      <c r="E587">
        <v>20379.221642249999</v>
      </c>
      <c r="F587">
        <v>6789.2</v>
      </c>
      <c r="G587">
        <v>29.839555208708902</v>
      </c>
      <c r="H587">
        <f>(Table2[[#This Row],[1Y Return vs Nifty]]-AVERAGE(Table2[1Y Return vs Nifty]))/_xlfn.STDEV.P(Table2[1Y Return vs Nifty])</f>
        <v>-0.18202806524685822</v>
      </c>
      <c r="I587">
        <v>18.9953838963404</v>
      </c>
      <c r="J587">
        <f>(Table2[[#This Row],[1M Return vs Nifty]]-AVERAGE(Table2[1M Return vs Nifty]))/_xlfn.STDEV.P(Table2[1M Return vs Nifty])</f>
        <v>1.5238176225952611</v>
      </c>
      <c r="K587">
        <v>24.347339230232201</v>
      </c>
      <c r="L587">
        <f>(Table2[[#This Row],[6M Return vs Nifty]]-AVERAGE(Table2[6M Return vs Nifty]))/_xlfn.STDEV.P(Table2[6M Return vs Nifty])</f>
        <v>0.36299134726441074</v>
      </c>
      <c r="M587">
        <v>-5.4576491752947698</v>
      </c>
      <c r="N587">
        <f>(Table2[[#This Row],[1W Return vs Nifty]]-AVERAGE(Table2[1W Return vs Nifty]))/_xlfn.STDEV.P(Table2[1W Return vs Nifty])</f>
        <v>-1.0649766143259518</v>
      </c>
      <c r="O587">
        <v>7879.19</v>
      </c>
      <c r="P587">
        <v>5855.9949852075197</v>
      </c>
      <c r="Q587">
        <v>5213.53376607877</v>
      </c>
      <c r="R587">
        <v>66.330771938909905</v>
      </c>
      <c r="S587" s="1">
        <f>(Table2[[#This Row],[Close Price]]-Table2[[#This Row],[20D EMA]])/Table2[[#This Row],[20D EMA]]</f>
        <v>-0.13833782406567172</v>
      </c>
      <c r="T587" s="1">
        <f>(Table2[[#This Row],[Close Price]]-Table2[[#This Row],[50D EMA]])/Table2[[#This Row],[50D EMA]]</f>
        <v>0.15935891631563787</v>
      </c>
      <c r="U587" s="1">
        <f>(Table2[[#This Row],[Close Price]]-Table2[[#This Row],[200D EMA]])/Table2[[#This Row],[200D EMA]]</f>
        <v>0.302226149214399</v>
      </c>
      <c r="V587">
        <v>0.81032718846066598</v>
      </c>
      <c r="W587">
        <v>6737</v>
      </c>
      <c r="X587">
        <v>6900</v>
      </c>
      <c r="Y587">
        <v>6725</v>
      </c>
      <c r="Z587">
        <v>6960</v>
      </c>
      <c r="AA587">
        <v>5892.8</v>
      </c>
      <c r="AB587">
        <v>10524.95</v>
      </c>
      <c r="AC587" s="1">
        <f>(Table2[[#This Row],[Close Price]]/Table2[[#This Row],[Day Low]])-1</f>
        <v>7.7482559002524098E-3</v>
      </c>
      <c r="AD587" s="1">
        <f>(Table2[[#This Row],[Day High]]/Table2[[#This Row],[Close Price]])-1</f>
        <v>1.6320037706946344E-2</v>
      </c>
      <c r="AE587" s="1">
        <f>(Table2[[#This Row],[Close Price]]/Table2[[#This Row],[Current Week Low]])-1</f>
        <v>9.5464684014869849E-3</v>
      </c>
      <c r="AF587" s="1">
        <f>(Table2[[#This Row],[Current Week High]]/Table2[[#This Row],[Close Price]])-1</f>
        <v>2.5157603252224048E-2</v>
      </c>
      <c r="AG587" s="1">
        <f>(Table2[[#This Row],[Close Price]]/Table2[[#This Row],[Current Month Low]])-1</f>
        <v>0.15211783871843609</v>
      </c>
      <c r="AH587" s="1">
        <f>(Table2[[#This Row],[Current Month High]]/Table2[[#This Row],[Close Price]])-1</f>
        <v>0.5502489247628588</v>
      </c>
      <c r="AI587">
        <v>11.052848641960701</v>
      </c>
      <c r="AJ587">
        <v>60.310721546966697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-0.23</v>
      </c>
      <c r="AM587" t="s">
        <v>2949</v>
      </c>
      <c r="AN587">
        <v>-25.45</v>
      </c>
      <c r="AO587" t="s">
        <v>2949</v>
      </c>
      <c r="AP587">
        <v>-1.9954540929545E-2</v>
      </c>
      <c r="AQ587">
        <f>(Table2[[#This Row],[Sharpe Ratio]]-AVERAGE(Table2[Sharpe Ratio]))/_xlfn.STDEV.P(Table2[Sharpe Ratio])</f>
        <v>-0.87090460151795823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-0.23110031123109642</v>
      </c>
    </row>
    <row r="588" spans="1:44" x14ac:dyDescent="0.3">
      <c r="A588" t="s">
        <v>1925</v>
      </c>
      <c r="B588" t="s">
        <v>1926</v>
      </c>
      <c r="C588" t="s">
        <v>2915</v>
      </c>
      <c r="D588" t="s">
        <v>216</v>
      </c>
      <c r="E588">
        <v>2955.3613407500002</v>
      </c>
      <c r="F588">
        <v>171.93</v>
      </c>
      <c r="G588">
        <v>-8.1036367911897003</v>
      </c>
      <c r="H588">
        <f>(Table2[[#This Row],[1Y Return vs Nifty]]-AVERAGE(Table2[1Y Return vs Nifty]))/_xlfn.STDEV.P(Table2[1Y Return vs Nifty])</f>
        <v>-0.63401659601750238</v>
      </c>
      <c r="I588">
        <v>-12.448314519597901</v>
      </c>
      <c r="J588">
        <f>(Table2[[#This Row],[1M Return vs Nifty]]-AVERAGE(Table2[1M Return vs Nifty]))/_xlfn.STDEV.P(Table2[1M Return vs Nifty])</f>
        <v>-1.5477903037438074</v>
      </c>
      <c r="K588">
        <v>-2.8075518912220598</v>
      </c>
      <c r="L588">
        <f>(Table2[[#This Row],[6M Return vs Nifty]]-AVERAGE(Table2[6M Return vs Nifty]))/_xlfn.STDEV.P(Table2[6M Return vs Nifty])</f>
        <v>-0.46908782279707384</v>
      </c>
      <c r="M588">
        <v>-2.6166871345134202</v>
      </c>
      <c r="N588">
        <f>(Table2[[#This Row],[1W Return vs Nifty]]-AVERAGE(Table2[1W Return vs Nifty]))/_xlfn.STDEV.P(Table2[1W Return vs Nifty])</f>
        <v>-0.50204968798754024</v>
      </c>
      <c r="O588">
        <v>174.34</v>
      </c>
      <c r="P588">
        <v>188.73912394438699</v>
      </c>
      <c r="Q588">
        <v>187.26123973393001</v>
      </c>
      <c r="R588">
        <v>25.9370618325649</v>
      </c>
      <c r="S588" s="1">
        <f>(Table2[[#This Row],[Close Price]]-Table2[[#This Row],[20D EMA]])/Table2[[#This Row],[20D EMA]]</f>
        <v>-1.3823563152460689E-2</v>
      </c>
      <c r="T588" s="1">
        <f>(Table2[[#This Row],[Close Price]]-Table2[[#This Row],[50D EMA]])/Table2[[#This Row],[50D EMA]]</f>
        <v>-8.9060093069733032E-2</v>
      </c>
      <c r="U588" s="1">
        <f>(Table2[[#This Row],[Close Price]]-Table2[[#This Row],[200D EMA]])/Table2[[#This Row],[200D EMA]]</f>
        <v>-8.1870865298731249E-2</v>
      </c>
      <c r="V588">
        <v>0.77033958190938001</v>
      </c>
      <c r="W588">
        <v>171</v>
      </c>
      <c r="X588">
        <v>175</v>
      </c>
      <c r="Y588">
        <v>171</v>
      </c>
      <c r="Z588">
        <v>175.48</v>
      </c>
      <c r="AA588">
        <v>133</v>
      </c>
      <c r="AB588">
        <v>180.66</v>
      </c>
      <c r="AC588" s="1">
        <f>(Table2[[#This Row],[Close Price]]/Table2[[#This Row],[Day Low]])-1</f>
        <v>5.4385964912280205E-3</v>
      </c>
      <c r="AD588" s="1">
        <f>(Table2[[#This Row],[Day High]]/Table2[[#This Row],[Close Price]])-1</f>
        <v>1.7856104228465064E-2</v>
      </c>
      <c r="AE588" s="1">
        <f>(Table2[[#This Row],[Close Price]]/Table2[[#This Row],[Current Week Low]])-1</f>
        <v>5.4385964912280205E-3</v>
      </c>
      <c r="AF588" s="1">
        <f>(Table2[[#This Row],[Current Week High]]/Table2[[#This Row],[Close Price]])-1</f>
        <v>2.0647938114348729E-2</v>
      </c>
      <c r="AG588" s="1">
        <f>(Table2[[#This Row],[Close Price]]/Table2[[#This Row],[Current Month Low]])-1</f>
        <v>0.29270676691729336</v>
      </c>
      <c r="AH588" s="1">
        <f>(Table2[[#This Row],[Current Month High]]/Table2[[#This Row],[Close Price]])-1</f>
        <v>5.0776478799511304E-2</v>
      </c>
      <c r="AI588">
        <v>64.601872855231704</v>
      </c>
      <c r="AJ588">
        <v>29.2706766917293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-0.31</v>
      </c>
      <c r="AM588" t="s">
        <v>2949</v>
      </c>
      <c r="AN588">
        <v>18.61</v>
      </c>
      <c r="AO588" t="s">
        <v>2950</v>
      </c>
      <c r="AP588">
        <v>-1.9977260126276E-2</v>
      </c>
      <c r="AQ588">
        <f>(Table2[[#This Row],[Sharpe Ratio]]-AVERAGE(Table2[Sharpe Ratio]))/_xlfn.STDEV.P(Table2[Sharpe Ratio])</f>
        <v>-0.87115536582754061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89" spans="1:44" x14ac:dyDescent="0.3">
      <c r="A589" t="s">
        <v>2064</v>
      </c>
      <c r="B589" t="s">
        <v>2065</v>
      </c>
      <c r="C589" t="s">
        <v>2924</v>
      </c>
      <c r="D589" t="s">
        <v>1746</v>
      </c>
      <c r="E589">
        <v>2536.3946624800001</v>
      </c>
      <c r="F589">
        <v>54.97</v>
      </c>
      <c r="G589">
        <v>31.786496616814699</v>
      </c>
      <c r="H589">
        <f>(Table2[[#This Row],[1Y Return vs Nifty]]-AVERAGE(Table2[1Y Return vs Nifty]))/_xlfn.STDEV.P(Table2[1Y Return vs Nifty])</f>
        <v>-0.15883562570332641</v>
      </c>
      <c r="I589">
        <v>2.3450748899421399</v>
      </c>
      <c r="J589">
        <f>(Table2[[#This Row],[1M Return vs Nifty]]-AVERAGE(Table2[1M Return vs Nifty]))/_xlfn.STDEV.P(Table2[1M Return vs Nifty])</f>
        <v>-0.10268382909542197</v>
      </c>
      <c r="K589">
        <v>-13.036765121816201</v>
      </c>
      <c r="L589">
        <f>(Table2[[#This Row],[6M Return vs Nifty]]-AVERAGE(Table2[6M Return vs Nifty]))/_xlfn.STDEV.P(Table2[6M Return vs Nifty])</f>
        <v>-0.78253099652315217</v>
      </c>
      <c r="M589">
        <v>2.9293103061235799</v>
      </c>
      <c r="N589">
        <f>(Table2[[#This Row],[1W Return vs Nifty]]-AVERAGE(Table2[1W Return vs Nifty]))/_xlfn.STDEV.P(Table2[1W Return vs Nifty])</f>
        <v>0.5968707649868481</v>
      </c>
      <c r="O589">
        <v>53.15</v>
      </c>
      <c r="P589">
        <v>52.263818611561597</v>
      </c>
      <c r="Q589">
        <v>50.952025048703099</v>
      </c>
      <c r="R589">
        <v>65.294482809419804</v>
      </c>
      <c r="S589" s="1">
        <f>(Table2[[#This Row],[Close Price]]-Table2[[#This Row],[20D EMA]])/Table2[[#This Row],[20D EMA]]</f>
        <v>3.4242709313264355E-2</v>
      </c>
      <c r="T589" s="1">
        <f>(Table2[[#This Row],[Close Price]]-Table2[[#This Row],[50D EMA]])/Table2[[#This Row],[50D EMA]]</f>
        <v>5.1779251121152323E-2</v>
      </c>
      <c r="U589" s="1">
        <f>(Table2[[#This Row],[Close Price]]-Table2[[#This Row],[200D EMA]])/Table2[[#This Row],[200D EMA]]</f>
        <v>7.8858003140331923E-2</v>
      </c>
      <c r="V589">
        <v>2.0192521891666702</v>
      </c>
      <c r="W589">
        <v>54.71</v>
      </c>
      <c r="X589">
        <v>56.75</v>
      </c>
      <c r="Y589">
        <v>54.71</v>
      </c>
      <c r="Z589">
        <v>57.24</v>
      </c>
      <c r="AA589">
        <v>43.3</v>
      </c>
      <c r="AB589">
        <v>58.2</v>
      </c>
      <c r="AC589" s="1">
        <f>(Table2[[#This Row],[Close Price]]/Table2[[#This Row],[Day Low]])-1</f>
        <v>4.7523304697496549E-3</v>
      </c>
      <c r="AD589" s="1">
        <f>(Table2[[#This Row],[Day High]]/Table2[[#This Row],[Close Price]])-1</f>
        <v>3.2381298890303833E-2</v>
      </c>
      <c r="AE589" s="1">
        <f>(Table2[[#This Row],[Close Price]]/Table2[[#This Row],[Current Week Low]])-1</f>
        <v>4.7523304697496549E-3</v>
      </c>
      <c r="AF589" s="1">
        <f>(Table2[[#This Row],[Current Week High]]/Table2[[#This Row],[Close Price]])-1</f>
        <v>4.1295251955612233E-2</v>
      </c>
      <c r="AG589" s="1">
        <f>(Table2[[#This Row],[Close Price]]/Table2[[#This Row],[Current Month Low]])-1</f>
        <v>0.26951501154734414</v>
      </c>
      <c r="AH589" s="1">
        <f>(Table2[[#This Row],[Current Month High]]/Table2[[#This Row],[Close Price]])-1</f>
        <v>5.8759323267236763E-2</v>
      </c>
      <c r="AI589">
        <v>26.250682190285598</v>
      </c>
      <c r="AJ589">
        <v>66.828528072837599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</v>
      </c>
      <c r="AM589" t="s">
        <v>2951</v>
      </c>
      <c r="AN589">
        <v>12.18</v>
      </c>
      <c r="AO589" t="s">
        <v>2950</v>
      </c>
      <c r="AP589">
        <v>-2.1300059703638002E-2</v>
      </c>
      <c r="AQ589">
        <f>(Table2[[#This Row],[Sharpe Ratio]]-AVERAGE(Table2[Sharpe Ratio]))/_xlfn.STDEV.P(Table2[Sharpe Ratio])</f>
        <v>-0.88575583461438523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-1.3329355209494376</v>
      </c>
    </row>
    <row r="590" spans="1:44" x14ac:dyDescent="0.3">
      <c r="A590" t="s">
        <v>1299</v>
      </c>
      <c r="B590" t="s">
        <v>1300</v>
      </c>
      <c r="C590" t="s">
        <v>2920</v>
      </c>
      <c r="D590" t="s">
        <v>101</v>
      </c>
      <c r="E590">
        <v>7512.5969564999996</v>
      </c>
      <c r="F590">
        <v>164.75</v>
      </c>
      <c r="G590">
        <v>4.5031211158821502</v>
      </c>
      <c r="H590">
        <f>(Table2[[#This Row],[1Y Return vs Nifty]]-AVERAGE(Table2[1Y Return vs Nifty]))/_xlfn.STDEV.P(Table2[1Y Return vs Nifty])</f>
        <v>-0.4838418299036279</v>
      </c>
      <c r="I590">
        <v>6.8882107163823703</v>
      </c>
      <c r="J590">
        <f>(Table2[[#This Row],[1M Return vs Nifty]]-AVERAGE(Table2[1M Return vs Nifty]))/_xlfn.STDEV.P(Table2[1M Return vs Nifty])</f>
        <v>0.34111676428055887</v>
      </c>
      <c r="K590">
        <v>-20.5879360739684</v>
      </c>
      <c r="L590">
        <f>(Table2[[#This Row],[6M Return vs Nifty]]-AVERAGE(Table2[6M Return vs Nifty]))/_xlfn.STDEV.P(Table2[6M Return vs Nifty])</f>
        <v>-1.0139136977373377</v>
      </c>
      <c r="M590">
        <v>0.95694099876243799</v>
      </c>
      <c r="N590">
        <f>(Table2[[#This Row],[1W Return vs Nifty]]-AVERAGE(Table2[1W Return vs Nifty]))/_xlfn.STDEV.P(Table2[1W Return vs Nifty])</f>
        <v>0.20605252248345168</v>
      </c>
      <c r="O590">
        <v>161.84</v>
      </c>
      <c r="P590">
        <v>161.20376687924301</v>
      </c>
      <c r="Q590">
        <v>158.24464468714299</v>
      </c>
      <c r="R590">
        <v>47.448245037185302</v>
      </c>
      <c r="S590" s="1">
        <f>(Table2[[#This Row],[Close Price]]-Table2[[#This Row],[20D EMA]])/Table2[[#This Row],[20D EMA]]</f>
        <v>1.7980721700444863E-2</v>
      </c>
      <c r="T590" s="1">
        <f>(Table2[[#This Row],[Close Price]]-Table2[[#This Row],[50D EMA]])/Table2[[#This Row],[50D EMA]]</f>
        <v>2.1998450714948003E-2</v>
      </c>
      <c r="U590" s="1">
        <f>(Table2[[#This Row],[Close Price]]-Table2[[#This Row],[200D EMA]])/Table2[[#This Row],[200D EMA]]</f>
        <v>4.1109481623965188E-2</v>
      </c>
      <c r="V590">
        <v>1.1974737118340499</v>
      </c>
      <c r="W590">
        <v>164.2</v>
      </c>
      <c r="X590">
        <v>168.39</v>
      </c>
      <c r="Y590">
        <v>162.02000000000001</v>
      </c>
      <c r="Z590">
        <v>170.5</v>
      </c>
      <c r="AA590">
        <v>144</v>
      </c>
      <c r="AB590">
        <v>175</v>
      </c>
      <c r="AC590" s="1">
        <f>(Table2[[#This Row],[Close Price]]/Table2[[#This Row],[Day Low]])-1</f>
        <v>3.349573690621277E-3</v>
      </c>
      <c r="AD590" s="1">
        <f>(Table2[[#This Row],[Day High]]/Table2[[#This Row],[Close Price]])-1</f>
        <v>2.2094081942336752E-2</v>
      </c>
      <c r="AE590" s="1">
        <f>(Table2[[#This Row],[Close Price]]/Table2[[#This Row],[Current Week Low]])-1</f>
        <v>1.6849771633131727E-2</v>
      </c>
      <c r="AF590" s="1">
        <f>(Table2[[#This Row],[Current Week High]]/Table2[[#This Row],[Close Price]])-1</f>
        <v>3.4901365705614529E-2</v>
      </c>
      <c r="AG590" s="1">
        <f>(Table2[[#This Row],[Close Price]]/Table2[[#This Row],[Current Month Low]])-1</f>
        <v>0.14409722222222232</v>
      </c>
      <c r="AH590" s="1">
        <f>(Table2[[#This Row],[Current Month High]]/Table2[[#This Row],[Close Price]])-1</f>
        <v>6.221547799696503E-2</v>
      </c>
      <c r="AI590">
        <v>20.7890743550834</v>
      </c>
      <c r="AJ590">
        <v>37.348895373072097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-0.14000000000000001</v>
      </c>
      <c r="AM590" t="s">
        <v>2949</v>
      </c>
      <c r="AN590">
        <v>4.1399999999999997</v>
      </c>
      <c r="AO590" t="s">
        <v>2950</v>
      </c>
      <c r="AP590">
        <v>-2.1509283471607001E-2</v>
      </c>
      <c r="AQ590">
        <f>(Table2[[#This Row],[Sharpe Ratio]]-AVERAGE(Table2[Sharpe Ratio]))/_xlfn.STDEV.P(Table2[Sharpe Ratio])</f>
        <v>-0.88806515278017206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-1.8386513936571269</v>
      </c>
    </row>
    <row r="591" spans="1:44" x14ac:dyDescent="0.3">
      <c r="A591" t="s">
        <v>47</v>
      </c>
      <c r="B591" t="s">
        <v>48</v>
      </c>
      <c r="C591" t="s">
        <v>2908</v>
      </c>
      <c r="D591" t="s">
        <v>49</v>
      </c>
      <c r="E591">
        <v>422525.88336679002</v>
      </c>
      <c r="F591">
        <v>7074.45</v>
      </c>
      <c r="G591">
        <v>-26.003991889266899</v>
      </c>
      <c r="H591">
        <f>(Table2[[#This Row],[1Y Return vs Nifty]]-AVERAGE(Table2[1Y Return vs Nifty]))/_xlfn.STDEV.P(Table2[1Y Return vs Nifty])</f>
        <v>-0.84724997925722434</v>
      </c>
      <c r="I591">
        <v>9.9641099312114997E-2</v>
      </c>
      <c r="J591">
        <f>(Table2[[#This Row],[1M Return vs Nifty]]-AVERAGE(Table2[1M Return vs Nifty]))/_xlfn.STDEV.P(Table2[1M Return vs Nifty])</f>
        <v>-0.32203118887905163</v>
      </c>
      <c r="K591">
        <v>-12.336475396087501</v>
      </c>
      <c r="L591">
        <f>(Table2[[#This Row],[6M Return vs Nifty]]-AVERAGE(Table2[6M Return vs Nifty]))/_xlfn.STDEV.P(Table2[6M Return vs Nifty])</f>
        <v>-0.76107274463104446</v>
      </c>
      <c r="M591">
        <v>-4.09285042941345</v>
      </c>
      <c r="N591">
        <f>(Table2[[#This Row],[1W Return vs Nifty]]-AVERAGE(Table2[1W Return vs Nifty]))/_xlfn.STDEV.P(Table2[1W Return vs Nifty])</f>
        <v>-0.79454640369272922</v>
      </c>
      <c r="O591">
        <v>7067.9</v>
      </c>
      <c r="P591">
        <v>6975.6711518687298</v>
      </c>
      <c r="Q591">
        <v>7004.4532018366699</v>
      </c>
      <c r="R591">
        <v>58.138055554397297</v>
      </c>
      <c r="S591" s="1">
        <f>(Table2[[#This Row],[Close Price]]-Table2[[#This Row],[20D EMA]])/Table2[[#This Row],[20D EMA]]</f>
        <v>9.2672505270309177E-4</v>
      </c>
      <c r="T591" s="1">
        <f>(Table2[[#This Row],[Close Price]]-Table2[[#This Row],[50D EMA]])/Table2[[#This Row],[50D EMA]]</f>
        <v>1.4160479469392405E-2</v>
      </c>
      <c r="U591" s="1">
        <f>(Table2[[#This Row],[Close Price]]-Table2[[#This Row],[200D EMA]])/Table2[[#This Row],[200D EMA]]</f>
        <v>9.9931852132263133E-3</v>
      </c>
      <c r="V591">
        <v>0.83779951575685396</v>
      </c>
      <c r="W591">
        <v>6998</v>
      </c>
      <c r="X591">
        <v>7140</v>
      </c>
      <c r="Y591">
        <v>6998</v>
      </c>
      <c r="Z591">
        <v>7140</v>
      </c>
      <c r="AA591">
        <v>6375.7</v>
      </c>
      <c r="AB591">
        <v>7429.45</v>
      </c>
      <c r="AC591" s="1">
        <f>(Table2[[#This Row],[Close Price]]/Table2[[#This Row],[Day Low]])-1</f>
        <v>1.0924549871391909E-2</v>
      </c>
      <c r="AD591" s="1">
        <f>(Table2[[#This Row],[Day High]]/Table2[[#This Row],[Close Price]])-1</f>
        <v>9.2657379725633593E-3</v>
      </c>
      <c r="AE591" s="1">
        <f>(Table2[[#This Row],[Close Price]]/Table2[[#This Row],[Current Week Low]])-1</f>
        <v>1.0924549871391909E-2</v>
      </c>
      <c r="AF591" s="1">
        <f>(Table2[[#This Row],[Current Week High]]/Table2[[#This Row],[Close Price]])-1</f>
        <v>9.2657379725633593E-3</v>
      </c>
      <c r="AG591" s="1">
        <f>(Table2[[#This Row],[Close Price]]/Table2[[#This Row],[Current Month Low]])-1</f>
        <v>0.10959580908762967</v>
      </c>
      <c r="AH591" s="1">
        <f>(Table2[[#This Row],[Current Month High]]/Table2[[#This Row],[Close Price]])-1</f>
        <v>5.0180579409000003E-2</v>
      </c>
      <c r="AI591">
        <v>15.796987751698</v>
      </c>
      <c r="AJ591">
        <v>14.329002230194799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-0.13</v>
      </c>
      <c r="AM591" t="s">
        <v>2949</v>
      </c>
      <c r="AN591">
        <v>2.15</v>
      </c>
      <c r="AO591" t="s">
        <v>2950</v>
      </c>
      <c r="AP591">
        <v>-2.1710857919668002E-2</v>
      </c>
      <c r="AQ591">
        <f>(Table2[[#This Row],[Sharpe Ratio]]-AVERAGE(Table2[Sharpe Ratio]))/_xlfn.STDEV.P(Table2[Sharpe Ratio])</f>
        <v>-0.89029004118164068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92" spans="1:44" x14ac:dyDescent="0.3">
      <c r="A592" t="s">
        <v>1869</v>
      </c>
      <c r="B592" t="s">
        <v>1870</v>
      </c>
      <c r="C592" t="s">
        <v>2916</v>
      </c>
      <c r="D592" t="s">
        <v>1453</v>
      </c>
      <c r="E592">
        <v>3163.2241442300001</v>
      </c>
      <c r="F592">
        <v>518.25</v>
      </c>
      <c r="G592">
        <v>0.29636219408665399</v>
      </c>
      <c r="H592">
        <f>(Table2[[#This Row],[1Y Return vs Nifty]]-AVERAGE(Table2[1Y Return vs Nifty]))/_xlfn.STDEV.P(Table2[1Y Return vs Nifty])</f>
        <v>-0.53395376525091565</v>
      </c>
      <c r="I592">
        <v>14.3614058625034</v>
      </c>
      <c r="J592">
        <f>(Table2[[#This Row],[1M Return vs Nifty]]-AVERAGE(Table2[1M Return vs Nifty]))/_xlfn.STDEV.P(Table2[1M Return vs Nifty])</f>
        <v>1.0711430208060517</v>
      </c>
      <c r="K592">
        <v>0.102532255984851</v>
      </c>
      <c r="L592">
        <f>(Table2[[#This Row],[6M Return vs Nifty]]-AVERAGE(Table2[6M Return vs Nifty]))/_xlfn.STDEV.P(Table2[6M Return vs Nifty])</f>
        <v>-0.37991713191907145</v>
      </c>
      <c r="M592">
        <v>10.269668128105801</v>
      </c>
      <c r="N592">
        <f>(Table2[[#This Row],[1W Return vs Nifty]]-AVERAGE(Table2[1W Return vs Nifty]))/_xlfn.STDEV.P(Table2[1W Return vs Nifty])</f>
        <v>2.0513375996849006</v>
      </c>
      <c r="O592">
        <v>474.43</v>
      </c>
      <c r="P592">
        <v>450.68388737038299</v>
      </c>
      <c r="Q592">
        <v>448.41729446159002</v>
      </c>
      <c r="R592">
        <v>53.0406719288071</v>
      </c>
      <c r="S592" s="1">
        <f>(Table2[[#This Row],[Close Price]]-Table2[[#This Row],[20D EMA]])/Table2[[#This Row],[20D EMA]]</f>
        <v>9.2363467740235641E-2</v>
      </c>
      <c r="T592" s="1">
        <f>(Table2[[#This Row],[Close Price]]-Table2[[#This Row],[50D EMA]])/Table2[[#This Row],[50D EMA]]</f>
        <v>0.14991907747988678</v>
      </c>
      <c r="U592" s="1">
        <f>(Table2[[#This Row],[Close Price]]-Table2[[#This Row],[200D EMA]])/Table2[[#This Row],[200D EMA]]</f>
        <v>0.15573151705100355</v>
      </c>
      <c r="V592">
        <v>3.3295954893736401</v>
      </c>
      <c r="W592">
        <v>515.54999999999995</v>
      </c>
      <c r="X592">
        <v>529.04999999999995</v>
      </c>
      <c r="Y592">
        <v>515.54999999999995</v>
      </c>
      <c r="Z592">
        <v>551</v>
      </c>
      <c r="AA592">
        <v>375</v>
      </c>
      <c r="AB592">
        <v>551</v>
      </c>
      <c r="AC592" s="1">
        <f>(Table2[[#This Row],[Close Price]]/Table2[[#This Row],[Day Low]])-1</f>
        <v>5.2371254000582734E-3</v>
      </c>
      <c r="AD592" s="1">
        <f>(Table2[[#This Row],[Day High]]/Table2[[#This Row],[Close Price]])-1</f>
        <v>2.0839363241678566E-2</v>
      </c>
      <c r="AE592" s="1">
        <f>(Table2[[#This Row],[Close Price]]/Table2[[#This Row],[Current Week Low]])-1</f>
        <v>5.2371254000582734E-3</v>
      </c>
      <c r="AF592" s="1">
        <f>(Table2[[#This Row],[Current Week High]]/Table2[[#This Row],[Close Price]])-1</f>
        <v>6.3193439459720224E-2</v>
      </c>
      <c r="AG592" s="1">
        <f>(Table2[[#This Row],[Close Price]]/Table2[[#This Row],[Current Month Low]])-1</f>
        <v>0.3819999999999999</v>
      </c>
      <c r="AH592" s="1">
        <f>(Table2[[#This Row],[Current Month High]]/Table2[[#This Row],[Close Price]])-1</f>
        <v>6.3193439459720224E-2</v>
      </c>
      <c r="AI592">
        <v>6.3193439459720198</v>
      </c>
      <c r="AJ592">
        <v>39.708855640921897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0.05</v>
      </c>
      <c r="AM592" t="s">
        <v>2950</v>
      </c>
      <c r="AN592">
        <v>22.62</v>
      </c>
      <c r="AO592" t="s">
        <v>2950</v>
      </c>
      <c r="AP592">
        <v>-2.2099592391744E-2</v>
      </c>
      <c r="AQ592">
        <f>(Table2[[#This Row],[Sharpe Ratio]]-AVERAGE(Table2[Sharpe Ratio]))/_xlfn.STDEV.P(Table2[Sharpe Ratio])</f>
        <v>-0.89458071803325778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1.3140290052877073</v>
      </c>
    </row>
    <row r="593" spans="1:44" x14ac:dyDescent="0.3">
      <c r="A593" t="s">
        <v>1648</v>
      </c>
      <c r="B593" t="s">
        <v>1649</v>
      </c>
      <c r="C593" t="s">
        <v>2910</v>
      </c>
      <c r="D593" t="s">
        <v>1650</v>
      </c>
      <c r="E593">
        <v>4338.0721026499996</v>
      </c>
      <c r="F593">
        <v>977.25</v>
      </c>
      <c r="G593">
        <v>63.206722371689999</v>
      </c>
      <c r="H593">
        <f>(Table2[[#This Row],[1Y Return vs Nifty]]-AVERAGE(Table2[1Y Return vs Nifty]))/_xlfn.STDEV.P(Table2[1Y Return vs Nifty])</f>
        <v>0.21544974479122753</v>
      </c>
      <c r="I593">
        <v>14.6061549496624</v>
      </c>
      <c r="J593">
        <f>(Table2[[#This Row],[1M Return vs Nifty]]-AVERAGE(Table2[1M Return vs Nifty]))/_xlfn.STDEV.P(Table2[1M Return vs Nifty])</f>
        <v>1.0950515708162114</v>
      </c>
      <c r="K593">
        <v>47.418758140244599</v>
      </c>
      <c r="L593">
        <f>(Table2[[#This Row],[6M Return vs Nifty]]-AVERAGE(Table2[6M Return vs Nifty]))/_xlfn.STDEV.P(Table2[6M Return vs Nifty])</f>
        <v>1.069944912753642</v>
      </c>
      <c r="M593">
        <v>5.5196559514518402</v>
      </c>
      <c r="N593">
        <f>(Table2[[#This Row],[1W Return vs Nifty]]-AVERAGE(Table2[1W Return vs Nifty]))/_xlfn.STDEV.P(Table2[1W Return vs Nifty])</f>
        <v>1.1101389084350741</v>
      </c>
      <c r="O593">
        <v>927.9</v>
      </c>
      <c r="P593">
        <v>861.10308351886101</v>
      </c>
      <c r="Q593">
        <v>716.55166019917897</v>
      </c>
      <c r="R593">
        <v>53.865364733324597</v>
      </c>
      <c r="S593" s="1">
        <f>(Table2[[#This Row],[Close Price]]-Table2[[#This Row],[20D EMA]])/Table2[[#This Row],[20D EMA]]</f>
        <v>5.318461041060462E-2</v>
      </c>
      <c r="T593" s="1">
        <f>(Table2[[#This Row],[Close Price]]-Table2[[#This Row],[50D EMA]])/Table2[[#This Row],[50D EMA]]</f>
        <v>0.13488154752217305</v>
      </c>
      <c r="U593" s="1">
        <f>(Table2[[#This Row],[Close Price]]-Table2[[#This Row],[200D EMA]])/Table2[[#This Row],[200D EMA]]</f>
        <v>0.3638235095685286</v>
      </c>
      <c r="V593">
        <v>1.1318275065001999</v>
      </c>
      <c r="W593">
        <v>975</v>
      </c>
      <c r="X593">
        <v>1014.7</v>
      </c>
      <c r="Y593">
        <v>963.5</v>
      </c>
      <c r="Z593">
        <v>1019</v>
      </c>
      <c r="AA593">
        <v>816.3</v>
      </c>
      <c r="AB593">
        <v>1039.55</v>
      </c>
      <c r="AC593" s="1">
        <f>(Table2[[#This Row],[Close Price]]/Table2[[#This Row],[Day Low]])-1</f>
        <v>2.3076923076923439E-3</v>
      </c>
      <c r="AD593" s="1">
        <f>(Table2[[#This Row],[Day High]]/Table2[[#This Row],[Close Price]])-1</f>
        <v>3.8321821437707904E-2</v>
      </c>
      <c r="AE593" s="1">
        <f>(Table2[[#This Row],[Close Price]]/Table2[[#This Row],[Current Week Low]])-1</f>
        <v>1.427088738972504E-2</v>
      </c>
      <c r="AF593" s="1">
        <f>(Table2[[#This Row],[Current Week High]]/Table2[[#This Row],[Close Price]])-1</f>
        <v>4.2721923765669079E-2</v>
      </c>
      <c r="AG593" s="1">
        <f>(Table2[[#This Row],[Close Price]]/Table2[[#This Row],[Current Month Low]])-1</f>
        <v>0.19717015803013616</v>
      </c>
      <c r="AH593" s="1">
        <f>(Table2[[#This Row],[Current Month High]]/Table2[[#This Row],[Close Price]])-1</f>
        <v>6.375031977487855E-2</v>
      </c>
      <c r="AI593">
        <v>6.3750319774878497</v>
      </c>
      <c r="AJ593">
        <v>95.841683366733406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0.45</v>
      </c>
      <c r="AM593" t="s">
        <v>2950</v>
      </c>
      <c r="AN593">
        <v>9.83</v>
      </c>
      <c r="AO593" t="s">
        <v>2950</v>
      </c>
      <c r="AP593">
        <v>-2.2309540758728999E-2</v>
      </c>
      <c r="AQ593">
        <f>(Table2[[#This Row],[Sharpe Ratio]]-AVERAGE(Table2[Sharpe Ratio]))/_xlfn.STDEV.P(Table2[Sharpe Ratio])</f>
        <v>-0.89689803399818013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2.5936871027979747</v>
      </c>
    </row>
    <row r="594" spans="1:44" x14ac:dyDescent="0.3">
      <c r="A594" t="s">
        <v>1261</v>
      </c>
      <c r="B594" t="s">
        <v>1262</v>
      </c>
      <c r="C594" t="s">
        <v>2915</v>
      </c>
      <c r="D594" t="s">
        <v>65</v>
      </c>
      <c r="E594">
        <v>7889.9893983299999</v>
      </c>
      <c r="F594">
        <v>947</v>
      </c>
      <c r="G594">
        <v>99.089924098795095</v>
      </c>
      <c r="H594">
        <f>(Table2[[#This Row],[1Y Return vs Nifty]]-AVERAGE(Table2[1Y Return vs Nifty]))/_xlfn.STDEV.P(Table2[1Y Return vs Nifty])</f>
        <v>0.64289917044904299</v>
      </c>
      <c r="I594">
        <v>7.0407323474057097</v>
      </c>
      <c r="J594">
        <f>(Table2[[#This Row],[1M Return vs Nifty]]-AVERAGE(Table2[1M Return vs Nifty]))/_xlfn.STDEV.P(Table2[1M Return vs Nifty])</f>
        <v>0.35601598652192168</v>
      </c>
      <c r="K594">
        <v>34.369769443495798</v>
      </c>
      <c r="L594">
        <f>(Table2[[#This Row],[6M Return vs Nifty]]-AVERAGE(Table2[6M Return vs Nifty]))/_xlfn.STDEV.P(Table2[6M Return vs Nifty])</f>
        <v>0.6700982834164313</v>
      </c>
      <c r="M594">
        <v>-3.8839573661990099</v>
      </c>
      <c r="N594">
        <f>(Table2[[#This Row],[1W Return vs Nifty]]-AVERAGE(Table2[1W Return vs Nifty]))/_xlfn.STDEV.P(Table2[1W Return vs Nifty])</f>
        <v>-0.75315495659814602</v>
      </c>
      <c r="O594">
        <v>918.92</v>
      </c>
      <c r="P594">
        <v>879.35765212971296</v>
      </c>
      <c r="Q594">
        <v>718.52077514310997</v>
      </c>
      <c r="R594">
        <v>47.609522540578098</v>
      </c>
      <c r="S594" s="1">
        <f>(Table2[[#This Row],[Close Price]]-Table2[[#This Row],[20D EMA]])/Table2[[#This Row],[20D EMA]]</f>
        <v>3.0557611108692859E-2</v>
      </c>
      <c r="T594" s="1">
        <f>(Table2[[#This Row],[Close Price]]-Table2[[#This Row],[50D EMA]])/Table2[[#This Row],[50D EMA]]</f>
        <v>7.6922453232156782E-2</v>
      </c>
      <c r="U594" s="1">
        <f>(Table2[[#This Row],[Close Price]]-Table2[[#This Row],[200D EMA]])/Table2[[#This Row],[200D EMA]]</f>
        <v>0.31798555137307355</v>
      </c>
      <c r="V594">
        <v>1.1198735351547799</v>
      </c>
      <c r="W594">
        <v>940.1</v>
      </c>
      <c r="X594">
        <v>955</v>
      </c>
      <c r="Y594">
        <v>935</v>
      </c>
      <c r="Z594">
        <v>955</v>
      </c>
      <c r="AA594">
        <v>687.2</v>
      </c>
      <c r="AB594">
        <v>993.85</v>
      </c>
      <c r="AC594" s="1">
        <f>(Table2[[#This Row],[Close Price]]/Table2[[#This Row],[Day Low]])-1</f>
        <v>7.3396447186468983E-3</v>
      </c>
      <c r="AD594" s="1">
        <f>(Table2[[#This Row],[Day High]]/Table2[[#This Row],[Close Price]])-1</f>
        <v>8.4477296726503948E-3</v>
      </c>
      <c r="AE594" s="1">
        <f>(Table2[[#This Row],[Close Price]]/Table2[[#This Row],[Current Week Low]])-1</f>
        <v>1.2834224598930577E-2</v>
      </c>
      <c r="AF594" s="1">
        <f>(Table2[[#This Row],[Current Week High]]/Table2[[#This Row],[Close Price]])-1</f>
        <v>8.4477296726503948E-3</v>
      </c>
      <c r="AG594" s="1">
        <f>(Table2[[#This Row],[Close Price]]/Table2[[#This Row],[Current Month Low]])-1</f>
        <v>0.37805587892898718</v>
      </c>
      <c r="AH594" s="1">
        <f>(Table2[[#This Row],[Current Month High]]/Table2[[#This Row],[Close Price]])-1</f>
        <v>4.9472016895459436E-2</v>
      </c>
      <c r="AI594">
        <v>4.9472016895459401</v>
      </c>
      <c r="AJ594">
        <v>129.798592574617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0.11</v>
      </c>
      <c r="AM594" t="s">
        <v>2950</v>
      </c>
      <c r="AN594">
        <v>7.66</v>
      </c>
      <c r="AO594" t="s">
        <v>2950</v>
      </c>
      <c r="AP594">
        <v>-2.2723506004325999E-2</v>
      </c>
      <c r="AQ594">
        <f>(Table2[[#This Row],[Sharpe Ratio]]-AVERAGE(Table2[Sharpe Ratio]))/_xlfn.STDEV.P(Table2[Sharpe Ratio])</f>
        <v>-0.90146719681816756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1.4391286971082384E-2</v>
      </c>
    </row>
    <row r="595" spans="1:44" x14ac:dyDescent="0.3">
      <c r="A595" t="s">
        <v>2102</v>
      </c>
      <c r="B595" t="s">
        <v>2103</v>
      </c>
      <c r="C595" t="s">
        <v>2910</v>
      </c>
      <c r="D595" t="s">
        <v>480</v>
      </c>
      <c r="E595">
        <v>2435.0232099999998</v>
      </c>
      <c r="F595">
        <v>356.4</v>
      </c>
      <c r="G595">
        <v>-19.0208415141947</v>
      </c>
      <c r="H595">
        <f>(Table2[[#This Row],[1Y Return vs Nifty]]-AVERAGE(Table2[1Y Return vs Nifty]))/_xlfn.STDEV.P(Table2[1Y Return vs Nifty])</f>
        <v>-0.76406499370862335</v>
      </c>
      <c r="I595">
        <v>0.15451317742835899</v>
      </c>
      <c r="J595">
        <f>(Table2[[#This Row],[1M Return vs Nifty]]-AVERAGE(Table2[1M Return vs Nifty]))/_xlfn.STDEV.P(Table2[1M Return vs Nifty])</f>
        <v>-0.31667095714527066</v>
      </c>
      <c r="K595">
        <v>-8.4897010236746695</v>
      </c>
      <c r="L595">
        <f>(Table2[[#This Row],[6M Return vs Nifty]]-AVERAGE(Table2[6M Return vs Nifty]))/_xlfn.STDEV.P(Table2[6M Return vs Nifty])</f>
        <v>-0.64320002649364105</v>
      </c>
      <c r="M595">
        <v>1.07057679238591</v>
      </c>
      <c r="N595">
        <f>(Table2[[#This Row],[1W Return vs Nifty]]-AVERAGE(Table2[1W Return vs Nifty]))/_xlfn.STDEV.P(Table2[1W Return vs Nifty])</f>
        <v>0.22856906691742582</v>
      </c>
      <c r="O595">
        <v>338.82</v>
      </c>
      <c r="P595">
        <v>337.95805647129498</v>
      </c>
      <c r="Q595">
        <v>343.76135015618502</v>
      </c>
      <c r="R595">
        <v>49.548273153516298</v>
      </c>
      <c r="S595" s="1">
        <f>(Table2[[#This Row],[Close Price]]-Table2[[#This Row],[20D EMA]])/Table2[[#This Row],[20D EMA]]</f>
        <v>5.1885957145386886E-2</v>
      </c>
      <c r="T595" s="1">
        <f>(Table2[[#This Row],[Close Price]]-Table2[[#This Row],[50D EMA]])/Table2[[#This Row],[50D EMA]]</f>
        <v>5.4568734715964358E-2</v>
      </c>
      <c r="U595" s="1">
        <f>(Table2[[#This Row],[Close Price]]-Table2[[#This Row],[200D EMA]])/Table2[[#This Row],[200D EMA]]</f>
        <v>3.6765767408327606E-2</v>
      </c>
      <c r="V595">
        <v>1.1807209683509501</v>
      </c>
      <c r="W595">
        <v>344.4</v>
      </c>
      <c r="X595">
        <v>371.45</v>
      </c>
      <c r="Y595">
        <v>340</v>
      </c>
      <c r="Z595">
        <v>371.45</v>
      </c>
      <c r="AA595">
        <v>295.05</v>
      </c>
      <c r="AB595">
        <v>371.45</v>
      </c>
      <c r="AC595" s="1">
        <f>(Table2[[#This Row],[Close Price]]/Table2[[#This Row],[Day Low]])-1</f>
        <v>3.4843205574912828E-2</v>
      </c>
      <c r="AD595" s="1">
        <f>(Table2[[#This Row],[Day High]]/Table2[[#This Row],[Close Price]])-1</f>
        <v>4.2227833894500577E-2</v>
      </c>
      <c r="AE595" s="1">
        <f>(Table2[[#This Row],[Close Price]]/Table2[[#This Row],[Current Week Low]])-1</f>
        <v>4.8235294117646932E-2</v>
      </c>
      <c r="AF595" s="1">
        <f>(Table2[[#This Row],[Current Week High]]/Table2[[#This Row],[Close Price]])-1</f>
        <v>4.2227833894500577E-2</v>
      </c>
      <c r="AG595" s="1">
        <f>(Table2[[#This Row],[Close Price]]/Table2[[#This Row],[Current Month Low]])-1</f>
        <v>0.20793085917641063</v>
      </c>
      <c r="AH595" s="1">
        <f>(Table2[[#This Row],[Current Month High]]/Table2[[#This Row],[Close Price]])-1</f>
        <v>4.2227833894500577E-2</v>
      </c>
      <c r="AI595">
        <v>23.989898989898901</v>
      </c>
      <c r="AJ595">
        <v>20.793085917641001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-0.1</v>
      </c>
      <c r="AM595" t="s">
        <v>2949</v>
      </c>
      <c r="AN595">
        <v>8.48</v>
      </c>
      <c r="AO595" t="s">
        <v>2950</v>
      </c>
      <c r="AP595">
        <v>-2.3390929269891999E-2</v>
      </c>
      <c r="AQ595">
        <f>(Table2[[#This Row],[Sharpe Ratio]]-AVERAGE(Table2[Sharpe Ratio]))/_xlfn.STDEV.P(Table2[Sharpe Ratio])</f>
        <v>-0.90883391564940852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96" spans="1:44" x14ac:dyDescent="0.3">
      <c r="A596" t="s">
        <v>1498</v>
      </c>
      <c r="B596" t="s">
        <v>1499</v>
      </c>
      <c r="C596" t="s">
        <v>2922</v>
      </c>
      <c r="D596" t="s">
        <v>268</v>
      </c>
      <c r="E596">
        <v>5712.831357815</v>
      </c>
      <c r="F596">
        <v>163.82</v>
      </c>
      <c r="G596">
        <v>-30.806582594150001</v>
      </c>
      <c r="H596">
        <f>(Table2[[#This Row],[1Y Return vs Nifty]]-AVERAGE(Table2[1Y Return vs Nifty]))/_xlfn.STDEV.P(Table2[1Y Return vs Nifty])</f>
        <v>-0.90445960770911271</v>
      </c>
      <c r="I596">
        <v>-5.7405823701343701</v>
      </c>
      <c r="J596">
        <f>(Table2[[#This Row],[1M Return vs Nifty]]-AVERAGE(Table2[1M Return vs Nifty]))/_xlfn.STDEV.P(Table2[1M Return vs Nifty])</f>
        <v>-0.89253903636719423</v>
      </c>
      <c r="K596">
        <v>0.90376111772872902</v>
      </c>
      <c r="L596">
        <f>(Table2[[#This Row],[6M Return vs Nifty]]-AVERAGE(Table2[6M Return vs Nifty]))/_xlfn.STDEV.P(Table2[6M Return vs Nifty])</f>
        <v>-0.35536590675203605</v>
      </c>
      <c r="M596">
        <v>-0.42162471732950202</v>
      </c>
      <c r="N596">
        <f>(Table2[[#This Row],[1W Return vs Nifty]]-AVERAGE(Table2[1W Return vs Nifty]))/_xlfn.STDEV.P(Table2[1W Return vs Nifty])</f>
        <v>-6.7105566282040979E-2</v>
      </c>
      <c r="O596">
        <v>166.05</v>
      </c>
      <c r="P596">
        <v>167.105036683343</v>
      </c>
      <c r="Q596">
        <v>166.13424379432499</v>
      </c>
      <c r="R596">
        <v>55.418094469736602</v>
      </c>
      <c r="S596" s="1">
        <f>(Table2[[#This Row],[Close Price]]-Table2[[#This Row],[20D EMA]])/Table2[[#This Row],[20D EMA]]</f>
        <v>-1.3429689852454189E-2</v>
      </c>
      <c r="T596" s="1">
        <f>(Table2[[#This Row],[Close Price]]-Table2[[#This Row],[50D EMA]])/Table2[[#This Row],[50D EMA]]</f>
        <v>-1.9658513881709111E-2</v>
      </c>
      <c r="U596" s="1">
        <f>(Table2[[#This Row],[Close Price]]-Table2[[#This Row],[200D EMA]])/Table2[[#This Row],[200D EMA]]</f>
        <v>-1.3929962549984817E-2</v>
      </c>
      <c r="V596">
        <v>0.86152883055149498</v>
      </c>
      <c r="W596">
        <v>163.4</v>
      </c>
      <c r="X596">
        <v>167.4</v>
      </c>
      <c r="Y596">
        <v>163.4</v>
      </c>
      <c r="Z596">
        <v>168.38</v>
      </c>
      <c r="AA596">
        <v>130.05000000000001</v>
      </c>
      <c r="AB596">
        <v>176.2</v>
      </c>
      <c r="AC596" s="1">
        <f>(Table2[[#This Row],[Close Price]]/Table2[[#This Row],[Day Low]])-1</f>
        <v>2.5703794369644761E-3</v>
      </c>
      <c r="AD596" s="1">
        <f>(Table2[[#This Row],[Day High]]/Table2[[#This Row],[Close Price]])-1</f>
        <v>2.1853253570992548E-2</v>
      </c>
      <c r="AE596" s="1">
        <f>(Table2[[#This Row],[Close Price]]/Table2[[#This Row],[Current Week Low]])-1</f>
        <v>2.5703794369644761E-3</v>
      </c>
      <c r="AF596" s="1">
        <f>(Table2[[#This Row],[Current Week High]]/Table2[[#This Row],[Close Price]])-1</f>
        <v>2.7835429129532407E-2</v>
      </c>
      <c r="AG596" s="1">
        <f>(Table2[[#This Row],[Close Price]]/Table2[[#This Row],[Current Month Low]])-1</f>
        <v>0.25966935793925394</v>
      </c>
      <c r="AH596" s="1">
        <f>(Table2[[#This Row],[Current Month High]]/Table2[[#This Row],[Close Price]])-1</f>
        <v>7.5570748382370878E-2</v>
      </c>
      <c r="AI596">
        <v>34.049566597484997</v>
      </c>
      <c r="AJ596">
        <v>25.966935793925298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-0.05</v>
      </c>
      <c r="AM596" t="s">
        <v>2949</v>
      </c>
      <c r="AN596">
        <v>4.3099999999999996</v>
      </c>
      <c r="AO596" t="s">
        <v>2950</v>
      </c>
      <c r="AP596">
        <v>-2.3714323248042998E-2</v>
      </c>
      <c r="AQ596">
        <f>(Table2[[#This Row],[Sharpe Ratio]]-AVERAGE(Table2[Sharpe Ratio]))/_xlfn.STDEV.P(Table2[Sharpe Ratio])</f>
        <v>-0.91240339341811427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97" spans="1:44" x14ac:dyDescent="0.3">
      <c r="A597" t="s">
        <v>1303</v>
      </c>
      <c r="B597" t="s">
        <v>1304</v>
      </c>
      <c r="C597" t="s">
        <v>2922</v>
      </c>
      <c r="D597" t="s">
        <v>383</v>
      </c>
      <c r="E597">
        <v>7510.2047650000004</v>
      </c>
      <c r="F597">
        <v>562.29999999999995</v>
      </c>
      <c r="G597">
        <v>0.680080970344494</v>
      </c>
      <c r="H597">
        <f>(Table2[[#This Row],[1Y Return vs Nifty]]-AVERAGE(Table2[1Y Return vs Nifty]))/_xlfn.STDEV.P(Table2[1Y Return vs Nifty])</f>
        <v>-0.52938281386890351</v>
      </c>
      <c r="I597">
        <v>16.3823123272518</v>
      </c>
      <c r="J597">
        <f>(Table2[[#This Row],[1M Return vs Nifty]]-AVERAGE(Table2[1M Return vs Nifty]))/_xlfn.STDEV.P(Table2[1M Return vs Nifty])</f>
        <v>1.2685572127817832</v>
      </c>
      <c r="K597">
        <v>0.70157924268942995</v>
      </c>
      <c r="L597">
        <f>(Table2[[#This Row],[6M Return vs Nifty]]-AVERAGE(Table2[6M Return vs Nifty]))/_xlfn.STDEV.P(Table2[6M Return vs Nifty])</f>
        <v>-0.3615611562940701</v>
      </c>
      <c r="M597">
        <v>-8.9020792668110804</v>
      </c>
      <c r="N597">
        <f>(Table2[[#This Row],[1W Return vs Nifty]]-AVERAGE(Table2[1W Return vs Nifty]))/_xlfn.STDEV.P(Table2[1W Return vs Nifty])</f>
        <v>-1.7474786740407438</v>
      </c>
      <c r="O597">
        <v>538.78</v>
      </c>
      <c r="P597">
        <v>508.52336082531599</v>
      </c>
      <c r="Q597">
        <v>479.46619252664198</v>
      </c>
      <c r="R597">
        <v>44.660449878000399</v>
      </c>
      <c r="S597" s="1">
        <f>(Table2[[#This Row],[Close Price]]-Table2[[#This Row],[20D EMA]])/Table2[[#This Row],[20D EMA]]</f>
        <v>4.3654181669698172E-2</v>
      </c>
      <c r="T597" s="1">
        <f>(Table2[[#This Row],[Close Price]]-Table2[[#This Row],[50D EMA]])/Table2[[#This Row],[50D EMA]]</f>
        <v>0.10575057768714169</v>
      </c>
      <c r="U597" s="1">
        <f>(Table2[[#This Row],[Close Price]]-Table2[[#This Row],[200D EMA]])/Table2[[#This Row],[200D EMA]]</f>
        <v>0.17276256129102416</v>
      </c>
      <c r="V597">
        <v>2.9890568128249</v>
      </c>
      <c r="W597">
        <v>560</v>
      </c>
      <c r="X597">
        <v>578</v>
      </c>
      <c r="Y597">
        <v>558.1</v>
      </c>
      <c r="Z597">
        <v>578</v>
      </c>
      <c r="AA597">
        <v>402.8</v>
      </c>
      <c r="AB597">
        <v>633.9</v>
      </c>
      <c r="AC597" s="1">
        <f>(Table2[[#This Row],[Close Price]]/Table2[[#This Row],[Day Low]])-1</f>
        <v>4.1071428571428648E-3</v>
      </c>
      <c r="AD597" s="1">
        <f>(Table2[[#This Row],[Day High]]/Table2[[#This Row],[Close Price]])-1</f>
        <v>2.7921038591499192E-2</v>
      </c>
      <c r="AE597" s="1">
        <f>(Table2[[#This Row],[Close Price]]/Table2[[#This Row],[Current Week Low]])-1</f>
        <v>7.5255330585914937E-3</v>
      </c>
      <c r="AF597" s="1">
        <f>(Table2[[#This Row],[Current Week High]]/Table2[[#This Row],[Close Price]])-1</f>
        <v>2.7921038591499192E-2</v>
      </c>
      <c r="AG597" s="1">
        <f>(Table2[[#This Row],[Close Price]]/Table2[[#This Row],[Current Month Low]])-1</f>
        <v>0.39597815292949345</v>
      </c>
      <c r="AH597" s="1">
        <f>(Table2[[#This Row],[Current Month High]]/Table2[[#This Row],[Close Price]])-1</f>
        <v>0.12733416325804736</v>
      </c>
      <c r="AI597">
        <v>12.733416325804701</v>
      </c>
      <c r="AJ597">
        <v>39.597815292949299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0.16</v>
      </c>
      <c r="AM597" t="s">
        <v>2950</v>
      </c>
      <c r="AN597">
        <v>16.079999999999998</v>
      </c>
      <c r="AO597" t="s">
        <v>2950</v>
      </c>
      <c r="AP597">
        <v>-2.4109314432664002E-2</v>
      </c>
      <c r="AQ597">
        <f>(Table2[[#This Row],[Sharpe Ratio]]-AVERAGE(Table2[Sharpe Ratio]))/_xlfn.STDEV.P(Table2[Sharpe Ratio])</f>
        <v>-0.916763129058217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-2.2866285604801511</v>
      </c>
    </row>
    <row r="598" spans="1:44" x14ac:dyDescent="0.3">
      <c r="A598" t="s">
        <v>448</v>
      </c>
      <c r="B598" t="s">
        <v>449</v>
      </c>
      <c r="C598" t="s">
        <v>2916</v>
      </c>
      <c r="D598" t="s">
        <v>134</v>
      </c>
      <c r="E598">
        <v>45944.709023809999</v>
      </c>
      <c r="F598">
        <v>57904.1</v>
      </c>
      <c r="G598">
        <v>12.2909877899832</v>
      </c>
      <c r="H598">
        <f>(Table2[[#This Row],[1Y Return vs Nifty]]-AVERAGE(Table2[1Y Return vs Nifty]))/_xlfn.STDEV.P(Table2[1Y Return vs Nifty])</f>
        <v>-0.39107086809646097</v>
      </c>
      <c r="I598">
        <v>5.7609906025211703</v>
      </c>
      <c r="J598">
        <f>(Table2[[#This Row],[1M Return vs Nifty]]-AVERAGE(Table2[1M Return vs Nifty]))/_xlfn.STDEV.P(Table2[1M Return vs Nifty])</f>
        <v>0.23100318315328708</v>
      </c>
      <c r="K598">
        <v>50.923276570595199</v>
      </c>
      <c r="L598">
        <f>(Table2[[#This Row],[6M Return vs Nifty]]-AVERAGE(Table2[6M Return vs Nifty]))/_xlfn.STDEV.P(Table2[6M Return vs Nifty])</f>
        <v>1.1773302369646248</v>
      </c>
      <c r="M598">
        <v>-2.0613676530249099</v>
      </c>
      <c r="N598">
        <f>(Table2[[#This Row],[1W Return vs Nifty]]-AVERAGE(Table2[1W Return vs Nifty]))/_xlfn.STDEV.P(Table2[1W Return vs Nifty])</f>
        <v>-0.3920150291773184</v>
      </c>
      <c r="O598">
        <v>54239.199999999997</v>
      </c>
      <c r="P598">
        <v>50346.895887042097</v>
      </c>
      <c r="Q598">
        <v>43153.9553332918</v>
      </c>
      <c r="R598">
        <v>59.890182609098403</v>
      </c>
      <c r="S598" s="1">
        <f>(Table2[[#This Row],[Close Price]]-Table2[[#This Row],[20D EMA]])/Table2[[#This Row],[20D EMA]]</f>
        <v>6.7569211935279316E-2</v>
      </c>
      <c r="T598" s="1">
        <f>(Table2[[#This Row],[Close Price]]-Table2[[#This Row],[50D EMA]])/Table2[[#This Row],[50D EMA]]</f>
        <v>0.15010268219739276</v>
      </c>
      <c r="U598" s="1">
        <f>(Table2[[#This Row],[Close Price]]-Table2[[#This Row],[200D EMA]])/Table2[[#This Row],[200D EMA]]</f>
        <v>0.34180284409130318</v>
      </c>
      <c r="V598">
        <v>1.0299342981062301</v>
      </c>
      <c r="W598">
        <v>56900</v>
      </c>
      <c r="X598">
        <v>58729.1</v>
      </c>
      <c r="Y598">
        <v>55425.25</v>
      </c>
      <c r="Z598">
        <v>58729.1</v>
      </c>
      <c r="AA598">
        <v>48024.55</v>
      </c>
      <c r="AB598">
        <v>58729.1</v>
      </c>
      <c r="AC598" s="1">
        <f>(Table2[[#This Row],[Close Price]]/Table2[[#This Row],[Day Low]])-1</f>
        <v>1.7646748681898083E-2</v>
      </c>
      <c r="AD598" s="1">
        <f>(Table2[[#This Row],[Day High]]/Table2[[#This Row],[Close Price]])-1</f>
        <v>1.4247695759022294E-2</v>
      </c>
      <c r="AE598" s="1">
        <f>(Table2[[#This Row],[Close Price]]/Table2[[#This Row],[Current Week Low]])-1</f>
        <v>4.4724200612536569E-2</v>
      </c>
      <c r="AF598" s="1">
        <f>(Table2[[#This Row],[Current Week High]]/Table2[[#This Row],[Close Price]])-1</f>
        <v>1.4247695759022294E-2</v>
      </c>
      <c r="AG598" s="1">
        <f>(Table2[[#This Row],[Close Price]]/Table2[[#This Row],[Current Month Low]])-1</f>
        <v>0.20571874176853289</v>
      </c>
      <c r="AH598" s="1">
        <f>(Table2[[#This Row],[Current Month High]]/Table2[[#This Row],[Close Price]])-1</f>
        <v>1.4247695759022294E-2</v>
      </c>
      <c r="AI598">
        <v>1.8822501342737401</v>
      </c>
      <c r="AJ598">
        <v>65.545762014083195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0.3</v>
      </c>
      <c r="AM598" t="s">
        <v>2950</v>
      </c>
      <c r="AN598">
        <v>11.29</v>
      </c>
      <c r="AO598" t="s">
        <v>2950</v>
      </c>
      <c r="AP598">
        <v>-2.4130294704264001E-2</v>
      </c>
      <c r="AQ598">
        <f>(Table2[[#This Row],[Sharpe Ratio]]-AVERAGE(Table2[Sharpe Ratio]))/_xlfn.STDEV.P(Table2[Sharpe Ratio])</f>
        <v>-0.9169946998916807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-0.29174717704754821</v>
      </c>
    </row>
    <row r="599" spans="1:44" x14ac:dyDescent="0.3">
      <c r="A599" t="s">
        <v>1004</v>
      </c>
      <c r="B599" t="s">
        <v>1005</v>
      </c>
      <c r="C599" t="s">
        <v>2915</v>
      </c>
      <c r="D599" t="s">
        <v>65</v>
      </c>
      <c r="E599">
        <v>11941.56632815</v>
      </c>
      <c r="F599">
        <v>1014.75</v>
      </c>
      <c r="G599">
        <v>25.1413870191498</v>
      </c>
      <c r="H599">
        <f>(Table2[[#This Row],[1Y Return vs Nifty]]-AVERAGE(Table2[1Y Return vs Nifty]))/_xlfn.STDEV.P(Table2[1Y Return vs Nifty])</f>
        <v>-0.23799378730097193</v>
      </c>
      <c r="I599">
        <v>14.8421564908175</v>
      </c>
      <c r="J599">
        <f>(Table2[[#This Row],[1M Return vs Nifty]]-AVERAGE(Table2[1M Return vs Nifty]))/_xlfn.STDEV.P(Table2[1M Return vs Nifty])</f>
        <v>1.1181056083804692</v>
      </c>
      <c r="K599">
        <v>0.68363002656095295</v>
      </c>
      <c r="L599">
        <f>(Table2[[#This Row],[6M Return vs Nifty]]-AVERAGE(Table2[6M Return vs Nifty]))/_xlfn.STDEV.P(Table2[6M Return vs Nifty])</f>
        <v>-0.36211115551125117</v>
      </c>
      <c r="M599">
        <v>2.38834400519218</v>
      </c>
      <c r="N599">
        <f>(Table2[[#This Row],[1W Return vs Nifty]]-AVERAGE(Table2[1W Return vs Nifty]))/_xlfn.STDEV.P(Table2[1W Return vs Nifty])</f>
        <v>0.48968013988711256</v>
      </c>
      <c r="O599">
        <v>990.08</v>
      </c>
      <c r="P599">
        <v>940.43680629130699</v>
      </c>
      <c r="Q599">
        <v>873.60442613301404</v>
      </c>
      <c r="R599">
        <v>45.381388274311803</v>
      </c>
      <c r="S599" s="1">
        <f>(Table2[[#This Row],[Close Price]]-Table2[[#This Row],[20D EMA]])/Table2[[#This Row],[20D EMA]]</f>
        <v>2.4917178409825425E-2</v>
      </c>
      <c r="T599" s="1">
        <f>(Table2[[#This Row],[Close Price]]-Table2[[#This Row],[50D EMA]])/Table2[[#This Row],[50D EMA]]</f>
        <v>7.9019869502719109E-2</v>
      </c>
      <c r="U599" s="1">
        <f>(Table2[[#This Row],[Close Price]]-Table2[[#This Row],[200D EMA]])/Table2[[#This Row],[200D EMA]]</f>
        <v>0.1615669170676744</v>
      </c>
      <c r="V599">
        <v>0.80395663902844705</v>
      </c>
      <c r="W599">
        <v>1010.95</v>
      </c>
      <c r="X599">
        <v>1045.4000000000001</v>
      </c>
      <c r="Y599">
        <v>1010.95</v>
      </c>
      <c r="Z599">
        <v>1066.9000000000001</v>
      </c>
      <c r="AA599">
        <v>815.85</v>
      </c>
      <c r="AB599">
        <v>1066.9000000000001</v>
      </c>
      <c r="AC599" s="1">
        <f>(Table2[[#This Row],[Close Price]]/Table2[[#This Row],[Day Low]])-1</f>
        <v>3.7588406943962482E-3</v>
      </c>
      <c r="AD599" s="1">
        <f>(Table2[[#This Row],[Day High]]/Table2[[#This Row],[Close Price]])-1</f>
        <v>3.0204483863020437E-2</v>
      </c>
      <c r="AE599" s="1">
        <f>(Table2[[#This Row],[Close Price]]/Table2[[#This Row],[Current Week Low]])-1</f>
        <v>3.7588406943962482E-3</v>
      </c>
      <c r="AF599" s="1">
        <f>(Table2[[#This Row],[Current Week High]]/Table2[[#This Row],[Close Price]])-1</f>
        <v>5.1391968465139382E-2</v>
      </c>
      <c r="AG599" s="1">
        <f>(Table2[[#This Row],[Close Price]]/Table2[[#This Row],[Current Month Low]])-1</f>
        <v>0.24379481522338664</v>
      </c>
      <c r="AH599" s="1">
        <f>(Table2[[#This Row],[Current Month High]]/Table2[[#This Row],[Close Price]])-1</f>
        <v>5.1391968465139382E-2</v>
      </c>
      <c r="AI599">
        <v>5.1391968465139302</v>
      </c>
      <c r="AJ599">
        <v>53.75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0.17</v>
      </c>
      <c r="AM599" t="s">
        <v>2950</v>
      </c>
      <c r="AN599">
        <v>3.77</v>
      </c>
      <c r="AO599" t="s">
        <v>2950</v>
      </c>
      <c r="AP599">
        <v>-2.4445201050357E-2</v>
      </c>
      <c r="AQ599">
        <f>(Table2[[#This Row],[Sharpe Ratio]]-AVERAGE(Table2[Sharpe Ratio]))/_xlfn.STDEV.P(Table2[Sharpe Ratio])</f>
        <v>-0.92047049498233169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8.7210310473027075E-2</v>
      </c>
    </row>
    <row r="600" spans="1:44" x14ac:dyDescent="0.3">
      <c r="A600" t="s">
        <v>1078</v>
      </c>
      <c r="B600" t="s">
        <v>1079</v>
      </c>
      <c r="C600" t="s">
        <v>2915</v>
      </c>
      <c r="D600" t="s">
        <v>65</v>
      </c>
      <c r="E600">
        <v>10294.73299144</v>
      </c>
      <c r="F600">
        <v>825.85</v>
      </c>
      <c r="G600">
        <v>18.823558239805401</v>
      </c>
      <c r="H600">
        <f>(Table2[[#This Row],[1Y Return vs Nifty]]-AVERAGE(Table2[1Y Return vs Nifty]))/_xlfn.STDEV.P(Table2[1Y Return vs Nifty])</f>
        <v>-0.31325330019709302</v>
      </c>
      <c r="I600">
        <v>-4.0966748071091699</v>
      </c>
      <c r="J600">
        <f>(Table2[[#This Row],[1M Return vs Nifty]]-AVERAGE(Table2[1M Return vs Nifty]))/_xlfn.STDEV.P(Table2[1M Return vs Nifty])</f>
        <v>-0.73195234475214344</v>
      </c>
      <c r="K600">
        <v>15.0221973969897</v>
      </c>
      <c r="L600">
        <f>(Table2[[#This Row],[6M Return vs Nifty]]-AVERAGE(Table2[6M Return vs Nifty]))/_xlfn.STDEV.P(Table2[6M Return vs Nifty])</f>
        <v>7.7250695880259304E-2</v>
      </c>
      <c r="M600">
        <v>-4.1061246957933903</v>
      </c>
      <c r="N600">
        <f>(Table2[[#This Row],[1W Return vs Nifty]]-AVERAGE(Table2[1W Return vs Nifty]))/_xlfn.STDEV.P(Table2[1W Return vs Nifty])</f>
        <v>-0.79717665424356099</v>
      </c>
      <c r="O600">
        <v>841.59</v>
      </c>
      <c r="P600">
        <v>830.37393989217003</v>
      </c>
      <c r="Q600">
        <v>748.508601610342</v>
      </c>
      <c r="R600">
        <v>60.484484585304202</v>
      </c>
      <c r="S600" s="1">
        <f>(Table2[[#This Row],[Close Price]]-Table2[[#This Row],[20D EMA]])/Table2[[#This Row],[20D EMA]]</f>
        <v>-1.8702693710714254E-2</v>
      </c>
      <c r="T600" s="1">
        <f>(Table2[[#This Row],[Close Price]]-Table2[[#This Row],[50D EMA]])/Table2[[#This Row],[50D EMA]]</f>
        <v>-5.4480754691765398E-3</v>
      </c>
      <c r="U600" s="1">
        <f>(Table2[[#This Row],[Close Price]]-Table2[[#This Row],[200D EMA]])/Table2[[#This Row],[200D EMA]]</f>
        <v>0.10332733414588113</v>
      </c>
      <c r="V600">
        <v>0.47700358615043198</v>
      </c>
      <c r="W600">
        <v>824</v>
      </c>
      <c r="X600">
        <v>836.9</v>
      </c>
      <c r="Y600">
        <v>824</v>
      </c>
      <c r="Z600">
        <v>845</v>
      </c>
      <c r="AA600">
        <v>755.95</v>
      </c>
      <c r="AB600">
        <v>882</v>
      </c>
      <c r="AC600" s="1">
        <f>(Table2[[#This Row],[Close Price]]/Table2[[#This Row],[Day Low]])-1</f>
        <v>2.2451456310679241E-3</v>
      </c>
      <c r="AD600" s="1">
        <f>(Table2[[#This Row],[Day High]]/Table2[[#This Row],[Close Price]])-1</f>
        <v>1.3380153780952808E-2</v>
      </c>
      <c r="AE600" s="1">
        <f>(Table2[[#This Row],[Close Price]]/Table2[[#This Row],[Current Week Low]])-1</f>
        <v>2.2451456310679241E-3</v>
      </c>
      <c r="AF600" s="1">
        <f>(Table2[[#This Row],[Current Week High]]/Table2[[#This Row],[Close Price]])-1</f>
        <v>2.3188230308167412E-2</v>
      </c>
      <c r="AG600" s="1">
        <f>(Table2[[#This Row],[Close Price]]/Table2[[#This Row],[Current Month Low]])-1</f>
        <v>9.246643296514323E-2</v>
      </c>
      <c r="AH600" s="1">
        <f>(Table2[[#This Row],[Current Month High]]/Table2[[#This Row],[Close Price]])-1</f>
        <v>6.7990555185566404E-2</v>
      </c>
      <c r="AI600">
        <v>9.7051522673608996</v>
      </c>
      <c r="AJ600">
        <v>48.240890324896696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0.02</v>
      </c>
      <c r="AM600" t="s">
        <v>2950</v>
      </c>
      <c r="AN600">
        <v>-3.44</v>
      </c>
      <c r="AO600" t="s">
        <v>2949</v>
      </c>
      <c r="AP600">
        <v>-2.629693090597E-2</v>
      </c>
      <c r="AQ600">
        <f>(Table2[[#This Row],[Sharpe Ratio]]-AVERAGE(Table2[Sharpe Ratio]))/_xlfn.STDEV.P(Table2[Sharpe Ratio])</f>
        <v>-0.94090905908624745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-2.7060406623987854</v>
      </c>
    </row>
    <row r="601" spans="1:44" x14ac:dyDescent="0.3">
      <c r="A601" t="s">
        <v>1251</v>
      </c>
      <c r="B601" t="s">
        <v>1252</v>
      </c>
      <c r="C601" t="s">
        <v>2918</v>
      </c>
      <c r="D601" t="s">
        <v>159</v>
      </c>
      <c r="E601">
        <v>8050.7634969399996</v>
      </c>
      <c r="F601">
        <v>1028.25</v>
      </c>
      <c r="G601">
        <v>6.5915113607571199</v>
      </c>
      <c r="H601">
        <f>(Table2[[#This Row],[1Y Return vs Nifty]]-AVERAGE(Table2[1Y Return vs Nifty]))/_xlfn.STDEV.P(Table2[1Y Return vs Nifty])</f>
        <v>-0.45896441741657873</v>
      </c>
      <c r="I601">
        <v>4.2697259482222503</v>
      </c>
      <c r="J601">
        <f>(Table2[[#This Row],[1M Return vs Nifty]]-AVERAGE(Table2[1M Return vs Nifty]))/_xlfn.STDEV.P(Table2[1M Return vs Nifty])</f>
        <v>8.5327560908671232E-2</v>
      </c>
      <c r="K601">
        <v>18.515046509159099</v>
      </c>
      <c r="L601">
        <f>(Table2[[#This Row],[6M Return vs Nifty]]-AVERAGE(Table2[6M Return vs Nifty]))/_xlfn.STDEV.P(Table2[6M Return vs Nifty])</f>
        <v>0.18427844927484777</v>
      </c>
      <c r="M601">
        <v>-2.7823454462391402</v>
      </c>
      <c r="N601">
        <f>(Table2[[#This Row],[1W Return vs Nifty]]-AVERAGE(Table2[1W Return vs Nifty]))/_xlfn.STDEV.P(Table2[1W Return vs Nifty])</f>
        <v>-0.53487431672369978</v>
      </c>
      <c r="O601">
        <v>998.75</v>
      </c>
      <c r="P601">
        <v>977.49628555597099</v>
      </c>
      <c r="Q601">
        <v>872.89828961215403</v>
      </c>
      <c r="R601">
        <v>33.416383801198997</v>
      </c>
      <c r="S601" s="1">
        <f>(Table2[[#This Row],[Close Price]]-Table2[[#This Row],[20D EMA]])/Table2[[#This Row],[20D EMA]]</f>
        <v>2.9536921151439299E-2</v>
      </c>
      <c r="T601" s="1">
        <f>(Table2[[#This Row],[Close Price]]-Table2[[#This Row],[50D EMA]])/Table2[[#This Row],[50D EMA]]</f>
        <v>5.192215581173467E-2</v>
      </c>
      <c r="U601" s="1">
        <f>(Table2[[#This Row],[Close Price]]-Table2[[#This Row],[200D EMA]])/Table2[[#This Row],[200D EMA]]</f>
        <v>0.1779722932632527</v>
      </c>
      <c r="V601">
        <v>0.45395984838960002</v>
      </c>
      <c r="W601">
        <v>1011.95</v>
      </c>
      <c r="X601">
        <v>1035</v>
      </c>
      <c r="Y601">
        <v>979.65</v>
      </c>
      <c r="Z601">
        <v>1035</v>
      </c>
      <c r="AA601">
        <v>850</v>
      </c>
      <c r="AB601">
        <v>1071.8</v>
      </c>
      <c r="AC601" s="1">
        <f>(Table2[[#This Row],[Close Price]]/Table2[[#This Row],[Day Low]])-1</f>
        <v>1.6107515193438449E-2</v>
      </c>
      <c r="AD601" s="1">
        <f>(Table2[[#This Row],[Day High]]/Table2[[#This Row],[Close Price]])-1</f>
        <v>6.5645514223193757E-3</v>
      </c>
      <c r="AE601" s="1">
        <f>(Table2[[#This Row],[Close Price]]/Table2[[#This Row],[Current Week Low]])-1</f>
        <v>4.9609554432705538E-2</v>
      </c>
      <c r="AF601" s="1">
        <f>(Table2[[#This Row],[Current Week High]]/Table2[[#This Row],[Close Price]])-1</f>
        <v>6.5645514223193757E-3</v>
      </c>
      <c r="AG601" s="1">
        <f>(Table2[[#This Row],[Close Price]]/Table2[[#This Row],[Current Month Low]])-1</f>
        <v>0.20970588235294119</v>
      </c>
      <c r="AH601" s="1">
        <f>(Table2[[#This Row],[Current Month High]]/Table2[[#This Row],[Close Price]])-1</f>
        <v>4.2353513250668495E-2</v>
      </c>
      <c r="AI601">
        <v>13.007537077558901</v>
      </c>
      <c r="AJ601">
        <v>48.365918764879801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0.15</v>
      </c>
      <c r="AM601" t="s">
        <v>2950</v>
      </c>
      <c r="AN601">
        <v>7.39</v>
      </c>
      <c r="AO601" t="s">
        <v>2950</v>
      </c>
      <c r="AP601">
        <v>-2.6971311931986E-2</v>
      </c>
      <c r="AQ601">
        <f>(Table2[[#This Row],[Sharpe Ratio]]-AVERAGE(Table2[Sharpe Ratio]))/_xlfn.STDEV.P(Table2[Sharpe Ratio])</f>
        <v>-0.94835257455850275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-1.6725852985152623</v>
      </c>
    </row>
    <row r="602" spans="1:44" x14ac:dyDescent="0.3">
      <c r="A602" t="s">
        <v>1127</v>
      </c>
      <c r="B602" t="s">
        <v>1128</v>
      </c>
      <c r="C602" t="s">
        <v>2908</v>
      </c>
      <c r="D602" t="s">
        <v>516</v>
      </c>
      <c r="E602">
        <v>9659.2781971299992</v>
      </c>
      <c r="F602">
        <v>173.61</v>
      </c>
      <c r="G602">
        <v>41.833143573728997</v>
      </c>
      <c r="H602">
        <f>(Table2[[#This Row],[1Y Return vs Nifty]]-AVERAGE(Table2[1Y Return vs Nifty]))/_xlfn.STDEV.P(Table2[1Y Return vs Nifty])</f>
        <v>-3.9157523838855103E-2</v>
      </c>
      <c r="I602">
        <v>3.2129081310112703E-2</v>
      </c>
      <c r="J602">
        <f>(Table2[[#This Row],[1M Return vs Nifty]]-AVERAGE(Table2[1M Return vs Nifty]))/_xlfn.STDEV.P(Table2[1M Return vs Nifty])</f>
        <v>-0.32862616529928673</v>
      </c>
      <c r="K602">
        <v>-19.8641143002727</v>
      </c>
      <c r="L602">
        <f>(Table2[[#This Row],[6M Return vs Nifty]]-AVERAGE(Table2[6M Return vs Nifty]))/_xlfn.STDEV.P(Table2[6M Return vs Nifty])</f>
        <v>-0.99173437770120221</v>
      </c>
      <c r="M602">
        <v>-1.1608466786729501</v>
      </c>
      <c r="N602">
        <f>(Table2[[#This Row],[1W Return vs Nifty]]-AVERAGE(Table2[1W Return vs Nifty]))/_xlfn.STDEV.P(Table2[1W Return vs Nifty])</f>
        <v>-0.21357987343838428</v>
      </c>
      <c r="O602">
        <v>168.93</v>
      </c>
      <c r="P602">
        <v>168.00767294941801</v>
      </c>
      <c r="Q602">
        <v>164.624304634194</v>
      </c>
      <c r="R602">
        <v>55.959967167490902</v>
      </c>
      <c r="S602" s="1">
        <f>(Table2[[#This Row],[Close Price]]-Table2[[#This Row],[20D EMA]])/Table2[[#This Row],[20D EMA]]</f>
        <v>2.7703782631859391E-2</v>
      </c>
      <c r="T602" s="1">
        <f>(Table2[[#This Row],[Close Price]]-Table2[[#This Row],[50D EMA]])/Table2[[#This Row],[50D EMA]]</f>
        <v>3.3345661851222085E-2</v>
      </c>
      <c r="U602" s="1">
        <f>(Table2[[#This Row],[Close Price]]-Table2[[#This Row],[200D EMA]])/Table2[[#This Row],[200D EMA]]</f>
        <v>5.4583042192784433E-2</v>
      </c>
      <c r="V602">
        <v>1.3349431207278</v>
      </c>
      <c r="W602">
        <v>172.32</v>
      </c>
      <c r="X602">
        <v>175.72</v>
      </c>
      <c r="Y602">
        <v>172.32</v>
      </c>
      <c r="Z602">
        <v>177.53</v>
      </c>
      <c r="AA602">
        <v>131.65</v>
      </c>
      <c r="AB602">
        <v>183.3</v>
      </c>
      <c r="AC602" s="1">
        <f>(Table2[[#This Row],[Close Price]]/Table2[[#This Row],[Day Low]])-1</f>
        <v>7.4860724233984932E-3</v>
      </c>
      <c r="AD602" s="1">
        <f>(Table2[[#This Row],[Day High]]/Table2[[#This Row],[Close Price]])-1</f>
        <v>1.215367778353782E-2</v>
      </c>
      <c r="AE602" s="1">
        <f>(Table2[[#This Row],[Close Price]]/Table2[[#This Row],[Current Week Low]])-1</f>
        <v>7.4860724233984932E-3</v>
      </c>
      <c r="AF602" s="1">
        <f>(Table2[[#This Row],[Current Week High]]/Table2[[#This Row],[Close Price]])-1</f>
        <v>2.2579344507804855E-2</v>
      </c>
      <c r="AG602" s="1">
        <f>(Table2[[#This Row],[Close Price]]/Table2[[#This Row],[Current Month Low]])-1</f>
        <v>0.31872388909988603</v>
      </c>
      <c r="AH602" s="1">
        <f>(Table2[[#This Row],[Current Month High]]/Table2[[#This Row],[Close Price]])-1</f>
        <v>5.5814757214446065E-2</v>
      </c>
      <c r="AI602">
        <v>20.556061446433599</v>
      </c>
      <c r="AJ602">
        <v>70.621252443158596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-0.13</v>
      </c>
      <c r="AM602" t="s">
        <v>2949</v>
      </c>
      <c r="AN602">
        <v>9.64</v>
      </c>
      <c r="AO602" t="s">
        <v>2950</v>
      </c>
      <c r="AP602">
        <v>-2.7014903749331999E-2</v>
      </c>
      <c r="AQ602">
        <f>(Table2[[#This Row],[Sharpe Ratio]]-AVERAGE(Table2[Sharpe Ratio]))/_xlfn.STDEV.P(Table2[Sharpe Ratio])</f>
        <v>-0.94883372149823131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-2.5219316617759597</v>
      </c>
    </row>
    <row r="603" spans="1:44" x14ac:dyDescent="0.3">
      <c r="A603" t="s">
        <v>2114</v>
      </c>
      <c r="B603" t="s">
        <v>2115</v>
      </c>
      <c r="C603" t="s">
        <v>2922</v>
      </c>
      <c r="D603" t="s">
        <v>268</v>
      </c>
      <c r="E603">
        <v>2405.2170159000002</v>
      </c>
      <c r="F603">
        <v>126.48</v>
      </c>
      <c r="G603">
        <v>17.7933893327832</v>
      </c>
      <c r="H603">
        <f>(Table2[[#This Row],[1Y Return vs Nifty]]-AVERAGE(Table2[1Y Return vs Nifty]))/_xlfn.STDEV.P(Table2[1Y Return vs Nifty])</f>
        <v>-0.32552492275145822</v>
      </c>
      <c r="I603">
        <v>33.674811158972403</v>
      </c>
      <c r="J603">
        <f>(Table2[[#This Row],[1M Return vs Nifty]]-AVERAGE(Table2[1M Return vs Nifty]))/_xlfn.STDEV.P(Table2[1M Return vs Nifty])</f>
        <v>2.9577915952995397</v>
      </c>
      <c r="K603">
        <v>11.152048204681799</v>
      </c>
      <c r="L603">
        <f>(Table2[[#This Row],[6M Return vs Nifty]]-AVERAGE(Table2[6M Return vs Nifty]))/_xlfn.STDEV.P(Table2[6M Return vs Nifty])</f>
        <v>-4.1338272624403351E-2</v>
      </c>
      <c r="M603">
        <v>26.035074932900301</v>
      </c>
      <c r="N603">
        <f>(Table2[[#This Row],[1W Return vs Nifty]]-AVERAGE(Table2[1W Return vs Nifty]))/_xlfn.STDEV.P(Table2[1W Return vs Nifty])</f>
        <v>5.1751991183192061</v>
      </c>
      <c r="O603">
        <v>110.28</v>
      </c>
      <c r="P603">
        <v>103.372157581461</v>
      </c>
      <c r="Q603">
        <v>97.364526906574994</v>
      </c>
      <c r="R603">
        <v>39.115678240897502</v>
      </c>
      <c r="S603" s="1">
        <f>(Table2[[#This Row],[Close Price]]-Table2[[#This Row],[20D EMA]])/Table2[[#This Row],[20D EMA]]</f>
        <v>0.14689880304679001</v>
      </c>
      <c r="T603" s="1">
        <f>(Table2[[#This Row],[Close Price]]-Table2[[#This Row],[50D EMA]])/Table2[[#This Row],[50D EMA]]</f>
        <v>0.22354029323930086</v>
      </c>
      <c r="U603" s="1">
        <f>(Table2[[#This Row],[Close Price]]-Table2[[#This Row],[200D EMA]])/Table2[[#This Row],[200D EMA]]</f>
        <v>0.2990357373313427</v>
      </c>
      <c r="V603">
        <v>3.6202683142724101</v>
      </c>
      <c r="W603">
        <v>125.1</v>
      </c>
      <c r="X603">
        <v>133.69999999999999</v>
      </c>
      <c r="Y603">
        <v>125.1</v>
      </c>
      <c r="Z603">
        <v>135.49</v>
      </c>
      <c r="AA603">
        <v>88.5</v>
      </c>
      <c r="AB603">
        <v>137.6</v>
      </c>
      <c r="AC603" s="1">
        <f>(Table2[[#This Row],[Close Price]]/Table2[[#This Row],[Day Low]])-1</f>
        <v>1.1031175059952103E-2</v>
      </c>
      <c r="AD603" s="1">
        <f>(Table2[[#This Row],[Day High]]/Table2[[#This Row],[Close Price]])-1</f>
        <v>5.7084123972169332E-2</v>
      </c>
      <c r="AE603" s="1">
        <f>(Table2[[#This Row],[Close Price]]/Table2[[#This Row],[Current Week Low]])-1</f>
        <v>1.1031175059952103E-2</v>
      </c>
      <c r="AF603" s="1">
        <f>(Table2[[#This Row],[Current Week High]]/Table2[[#This Row],[Close Price]])-1</f>
        <v>7.1236559139784994E-2</v>
      </c>
      <c r="AG603" s="1">
        <f>(Table2[[#This Row],[Close Price]]/Table2[[#This Row],[Current Month Low]])-1</f>
        <v>0.42915254237288147</v>
      </c>
      <c r="AH603" s="1">
        <f>(Table2[[#This Row],[Current Month High]]/Table2[[#This Row],[Close Price]])-1</f>
        <v>8.791903858317518E-2</v>
      </c>
      <c r="AI603">
        <v>8.7919038583175109</v>
      </c>
      <c r="AJ603">
        <v>55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0.18</v>
      </c>
      <c r="AM603" t="s">
        <v>2950</v>
      </c>
      <c r="AN603">
        <v>33.770000000000003</v>
      </c>
      <c r="AO603" t="s">
        <v>2950</v>
      </c>
      <c r="AP603">
        <v>-2.7276196416483999E-2</v>
      </c>
      <c r="AQ603">
        <f>(Table2[[#This Row],[Sharpe Ratio]]-AVERAGE(Table2[Sharpe Ratio]))/_xlfn.STDEV.P(Table2[Sharpe Ratio])</f>
        <v>-0.95171775283319171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6.8144097654096925</v>
      </c>
    </row>
    <row r="604" spans="1:44" x14ac:dyDescent="0.3">
      <c r="A604" t="s">
        <v>253</v>
      </c>
      <c r="B604" t="s">
        <v>254</v>
      </c>
      <c r="C604" t="s">
        <v>2912</v>
      </c>
      <c r="D604" t="s">
        <v>255</v>
      </c>
      <c r="E604">
        <v>94971.545444489995</v>
      </c>
      <c r="F604">
        <v>192.89</v>
      </c>
      <c r="G604">
        <v>100.244247629312</v>
      </c>
      <c r="H604">
        <f>(Table2[[#This Row],[1Y Return vs Nifty]]-AVERAGE(Table2[1Y Return vs Nifty]))/_xlfn.STDEV.P(Table2[1Y Return vs Nifty])</f>
        <v>0.65664975307250051</v>
      </c>
      <c r="I604">
        <v>30.061192962740499</v>
      </c>
      <c r="J604">
        <f>(Table2[[#This Row],[1M Return vs Nifty]]-AVERAGE(Table2[1M Return vs Nifty]))/_xlfn.STDEV.P(Table2[1M Return vs Nifty])</f>
        <v>2.6047918257596185</v>
      </c>
      <c r="K604">
        <v>89.608087985218901</v>
      </c>
      <c r="L604">
        <f>(Table2[[#This Row],[6M Return vs Nifty]]-AVERAGE(Table2[6M Return vs Nifty]))/_xlfn.STDEV.P(Table2[6M Return vs Nifty])</f>
        <v>2.3627087984876982</v>
      </c>
      <c r="M604">
        <v>6.11980103267764</v>
      </c>
      <c r="N604">
        <f>(Table2[[#This Row],[1W Return vs Nifty]]-AVERAGE(Table2[1W Return vs Nifty]))/_xlfn.STDEV.P(Table2[1W Return vs Nifty])</f>
        <v>1.229055606751339</v>
      </c>
      <c r="O604">
        <v>168.01</v>
      </c>
      <c r="P604">
        <v>149.284191310154</v>
      </c>
      <c r="Q604">
        <v>119.73421339213201</v>
      </c>
      <c r="R604">
        <v>81.884370989252204</v>
      </c>
      <c r="S604" s="1">
        <f>(Table2[[#This Row],[Close Price]]-Table2[[#This Row],[20D EMA]])/Table2[[#This Row],[20D EMA]]</f>
        <v>0.14808642342717693</v>
      </c>
      <c r="T604" s="1">
        <f>(Table2[[#This Row],[Close Price]]-Table2[[#This Row],[50D EMA]])/Table2[[#This Row],[50D EMA]]</f>
        <v>0.2920993060762222</v>
      </c>
      <c r="U604" s="1">
        <f>(Table2[[#This Row],[Close Price]]-Table2[[#This Row],[200D EMA]])/Table2[[#This Row],[200D EMA]]</f>
        <v>0.6109848182514156</v>
      </c>
      <c r="V604">
        <v>1.3899166496192199</v>
      </c>
      <c r="W604">
        <v>188.36</v>
      </c>
      <c r="X604">
        <v>194.58</v>
      </c>
      <c r="Y604">
        <v>182.72</v>
      </c>
      <c r="Z604">
        <v>194.58</v>
      </c>
      <c r="AA604">
        <v>134.5</v>
      </c>
      <c r="AB604">
        <v>194.58</v>
      </c>
      <c r="AC604" s="1">
        <f>(Table2[[#This Row],[Close Price]]/Table2[[#This Row],[Day Low]])-1</f>
        <v>2.4049692078997431E-2</v>
      </c>
      <c r="AD604" s="1">
        <f>(Table2[[#This Row],[Day High]]/Table2[[#This Row],[Close Price]])-1</f>
        <v>8.7614702680285372E-3</v>
      </c>
      <c r="AE604" s="1">
        <f>(Table2[[#This Row],[Close Price]]/Table2[[#This Row],[Current Week Low]])-1</f>
        <v>5.5658931698774117E-2</v>
      </c>
      <c r="AF604" s="1">
        <f>(Table2[[#This Row],[Current Week High]]/Table2[[#This Row],[Close Price]])-1</f>
        <v>8.7614702680285372E-3</v>
      </c>
      <c r="AG604" s="1">
        <f>(Table2[[#This Row],[Close Price]]/Table2[[#This Row],[Current Month Low]])-1</f>
        <v>0.43412639405204456</v>
      </c>
      <c r="AH604" s="1">
        <f>(Table2[[#This Row],[Current Month High]]/Table2[[#This Row],[Close Price]])-1</f>
        <v>8.7614702680285372E-3</v>
      </c>
      <c r="AI604">
        <v>0.87614702680285295</v>
      </c>
      <c r="AJ604">
        <v>132.53767329716601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0.37</v>
      </c>
      <c r="AM604" t="s">
        <v>2950</v>
      </c>
      <c r="AN604">
        <v>26.53</v>
      </c>
      <c r="AO604" t="s">
        <v>2950</v>
      </c>
      <c r="AP604">
        <v>-2.7564439191826998E-2</v>
      </c>
      <c r="AQ604">
        <f>(Table2[[#This Row],[Sharpe Ratio]]-AVERAGE(Table2[Sharpe Ratio]))/_xlfn.STDEV.P(Table2[Sharpe Ratio])</f>
        <v>-0.95489924738191356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5.8983067366892419</v>
      </c>
    </row>
    <row r="605" spans="1:44" x14ac:dyDescent="0.3">
      <c r="A605" t="s">
        <v>499</v>
      </c>
      <c r="B605" t="s">
        <v>500</v>
      </c>
      <c r="C605" t="s">
        <v>2906</v>
      </c>
      <c r="D605" t="s">
        <v>185</v>
      </c>
      <c r="E605">
        <v>38308.91045625</v>
      </c>
      <c r="F605">
        <v>612.9</v>
      </c>
      <c r="G605">
        <v>4.3808457140540398</v>
      </c>
      <c r="H605">
        <f>(Table2[[#This Row],[1Y Return vs Nifty]]-AVERAGE(Table2[1Y Return vs Nifty]))/_xlfn.STDEV.P(Table2[1Y Return vs Nifty])</f>
        <v>-0.48529840422720683</v>
      </c>
      <c r="I605">
        <v>5.9877290983378897</v>
      </c>
      <c r="J605">
        <f>(Table2[[#This Row],[1M Return vs Nifty]]-AVERAGE(Table2[1M Return vs Nifty]))/_xlfn.STDEV.P(Table2[1M Return vs Nifty])</f>
        <v>0.25315235122328145</v>
      </c>
      <c r="K605">
        <v>24.682708037652699</v>
      </c>
      <c r="L605">
        <f>(Table2[[#This Row],[6M Return vs Nifty]]-AVERAGE(Table2[6M Return vs Nifty]))/_xlfn.STDEV.P(Table2[6M Return vs Nifty])</f>
        <v>0.37326770586569735</v>
      </c>
      <c r="M605">
        <v>-4.3703138564444197</v>
      </c>
      <c r="N605">
        <f>(Table2[[#This Row],[1W Return vs Nifty]]-AVERAGE(Table2[1W Return vs Nifty]))/_xlfn.STDEV.P(Table2[1W Return vs Nifty])</f>
        <v>-0.84952483420597491</v>
      </c>
      <c r="O605">
        <v>594.26</v>
      </c>
      <c r="P605">
        <v>573.30328555474102</v>
      </c>
      <c r="Q605">
        <v>529.02329125530798</v>
      </c>
      <c r="R605">
        <v>57.061559857941504</v>
      </c>
      <c r="S605" s="1">
        <f>(Table2[[#This Row],[Close Price]]-Table2[[#This Row],[20D EMA]])/Table2[[#This Row],[20D EMA]]</f>
        <v>3.1366741830175321E-2</v>
      </c>
      <c r="T605" s="1">
        <f>(Table2[[#This Row],[Close Price]]-Table2[[#This Row],[50D EMA]])/Table2[[#This Row],[50D EMA]]</f>
        <v>6.9067656584148637E-2</v>
      </c>
      <c r="U605" s="1">
        <f>(Table2[[#This Row],[Close Price]]-Table2[[#This Row],[200D EMA]])/Table2[[#This Row],[200D EMA]]</f>
        <v>0.15855012459973691</v>
      </c>
      <c r="V605">
        <v>1.1631716929481299</v>
      </c>
      <c r="W605">
        <v>607.79999999999995</v>
      </c>
      <c r="X605">
        <v>618.9</v>
      </c>
      <c r="Y605">
        <v>580.45000000000005</v>
      </c>
      <c r="Z605">
        <v>618.9</v>
      </c>
      <c r="AA605">
        <v>490</v>
      </c>
      <c r="AB605">
        <v>648.95000000000005</v>
      </c>
      <c r="AC605" s="1">
        <f>(Table2[[#This Row],[Close Price]]/Table2[[#This Row],[Day Low]])-1</f>
        <v>8.3909180651531301E-3</v>
      </c>
      <c r="AD605" s="1">
        <f>(Table2[[#This Row],[Day High]]/Table2[[#This Row],[Close Price]])-1</f>
        <v>9.7895252080273387E-3</v>
      </c>
      <c r="AE605" s="1">
        <f>(Table2[[#This Row],[Close Price]]/Table2[[#This Row],[Current Week Low]])-1</f>
        <v>5.5904901369626891E-2</v>
      </c>
      <c r="AF605" s="1">
        <f>(Table2[[#This Row],[Current Week High]]/Table2[[#This Row],[Close Price]])-1</f>
        <v>9.7895252080273387E-3</v>
      </c>
      <c r="AG605" s="1">
        <f>(Table2[[#This Row],[Close Price]]/Table2[[#This Row],[Current Month Low]])-1</f>
        <v>0.25081632653061225</v>
      </c>
      <c r="AH605" s="1">
        <f>(Table2[[#This Row],[Current Month High]]/Table2[[#This Row],[Close Price]])-1</f>
        <v>5.8818730624898174E-2</v>
      </c>
      <c r="AI605">
        <v>5.8818730624898103</v>
      </c>
      <c r="AJ605">
        <v>54.363430298451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0.11</v>
      </c>
      <c r="AM605" t="s">
        <v>2950</v>
      </c>
      <c r="AN605">
        <v>7.32</v>
      </c>
      <c r="AO605" t="s">
        <v>2950</v>
      </c>
      <c r="AP605">
        <v>-2.7890682739947999E-2</v>
      </c>
      <c r="AQ605">
        <f>(Table2[[#This Row],[Sharpe Ratio]]-AVERAGE(Table2[Sharpe Ratio]))/_xlfn.STDEV.P(Table2[Sharpe Ratio])</f>
        <v>-0.95850017742662164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-1.6669033587708246</v>
      </c>
    </row>
    <row r="606" spans="1:44" x14ac:dyDescent="0.3">
      <c r="A606" t="s">
        <v>1859</v>
      </c>
      <c r="B606" t="s">
        <v>1860</v>
      </c>
      <c r="C606" t="s">
        <v>621</v>
      </c>
      <c r="D606" t="s">
        <v>485</v>
      </c>
      <c r="E606">
        <v>3188.6639001099902</v>
      </c>
      <c r="F606">
        <v>535.29999999999995</v>
      </c>
      <c r="G606">
        <v>2.04163433491984</v>
      </c>
      <c r="H606">
        <f>(Table2[[#This Row],[1Y Return vs Nifty]]-AVERAGE(Table2[1Y Return vs Nifty]))/_xlfn.STDEV.P(Table2[1Y Return vs Nifty])</f>
        <v>-0.51316365906448214</v>
      </c>
      <c r="I606">
        <v>2.8393695630387201</v>
      </c>
      <c r="J606">
        <f>(Table2[[#This Row],[1M Return vs Nifty]]-AVERAGE(Table2[1M Return vs Nifty]))/_xlfn.STDEV.P(Table2[1M Return vs Nifty])</f>
        <v>-5.4398178478030114E-2</v>
      </c>
      <c r="K606">
        <v>32.981606765426299</v>
      </c>
      <c r="L606">
        <f>(Table2[[#This Row],[6M Return vs Nifty]]-AVERAGE(Table2[6M Return vs Nifty]))/_xlfn.STDEV.P(Table2[6M Return vs Nifty])</f>
        <v>0.62756225394342713</v>
      </c>
      <c r="M606">
        <v>-4.4079730138467896</v>
      </c>
      <c r="N606">
        <f>(Table2[[#This Row],[1W Return vs Nifty]]-AVERAGE(Table2[1W Return vs Nifty]))/_xlfn.STDEV.P(Table2[1W Return vs Nifty])</f>
        <v>-0.85698686763715015</v>
      </c>
      <c r="O606">
        <v>523.91</v>
      </c>
      <c r="P606">
        <v>485.27943308471299</v>
      </c>
      <c r="Q606">
        <v>432.393854391003</v>
      </c>
      <c r="R606">
        <v>80.745820755134005</v>
      </c>
      <c r="S606" s="1">
        <f>(Table2[[#This Row],[Close Price]]-Table2[[#This Row],[20D EMA]])/Table2[[#This Row],[20D EMA]]</f>
        <v>2.1740375255291915E-2</v>
      </c>
      <c r="T606" s="1">
        <f>(Table2[[#This Row],[Close Price]]-Table2[[#This Row],[50D EMA]])/Table2[[#This Row],[50D EMA]]</f>
        <v>0.10307580232141242</v>
      </c>
      <c r="U606" s="1">
        <f>(Table2[[#This Row],[Close Price]]-Table2[[#This Row],[200D EMA]])/Table2[[#This Row],[200D EMA]]</f>
        <v>0.23799169336930837</v>
      </c>
      <c r="V606">
        <v>2.2569416197755698</v>
      </c>
      <c r="W606">
        <v>530</v>
      </c>
      <c r="X606">
        <v>545</v>
      </c>
      <c r="Y606">
        <v>517</v>
      </c>
      <c r="Z606">
        <v>545</v>
      </c>
      <c r="AA606">
        <v>423.6</v>
      </c>
      <c r="AB606">
        <v>571.65</v>
      </c>
      <c r="AC606" s="1">
        <f>(Table2[[#This Row],[Close Price]]/Table2[[#This Row],[Day Low]])-1</f>
        <v>1.0000000000000009E-2</v>
      </c>
      <c r="AD606" s="1">
        <f>(Table2[[#This Row],[Day High]]/Table2[[#This Row],[Close Price]])-1</f>
        <v>1.8120679992527533E-2</v>
      </c>
      <c r="AE606" s="1">
        <f>(Table2[[#This Row],[Close Price]]/Table2[[#This Row],[Current Week Low]])-1</f>
        <v>3.5396518375241603E-2</v>
      </c>
      <c r="AF606" s="1">
        <f>(Table2[[#This Row],[Current Week High]]/Table2[[#This Row],[Close Price]])-1</f>
        <v>1.8120679992527533E-2</v>
      </c>
      <c r="AG606" s="1">
        <f>(Table2[[#This Row],[Close Price]]/Table2[[#This Row],[Current Month Low]])-1</f>
        <v>0.2636921624173747</v>
      </c>
      <c r="AH606" s="1">
        <f>(Table2[[#This Row],[Current Month High]]/Table2[[#This Row],[Close Price]])-1</f>
        <v>6.7905847188492574E-2</v>
      </c>
      <c r="AI606">
        <v>6.7905847188492503</v>
      </c>
      <c r="AJ606">
        <v>62.7051671732522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0.23</v>
      </c>
      <c r="AM606" t="s">
        <v>2950</v>
      </c>
      <c r="AN606">
        <v>-0.89</v>
      </c>
      <c r="AO606" t="s">
        <v>2949</v>
      </c>
      <c r="AP606">
        <v>-2.9017375280004001E-2</v>
      </c>
      <c r="AQ606">
        <f>(Table2[[#This Row],[Sharpe Ratio]]-AVERAGE(Table2[Sharpe Ratio]))/_xlfn.STDEV.P(Table2[Sharpe Ratio])</f>
        <v>-0.97093610464113167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-1.767922555877367</v>
      </c>
    </row>
    <row r="607" spans="1:44" x14ac:dyDescent="0.3">
      <c r="A607" t="s">
        <v>834</v>
      </c>
      <c r="B607" t="s">
        <v>835</v>
      </c>
      <c r="C607" t="s">
        <v>2906</v>
      </c>
      <c r="D607" t="s">
        <v>185</v>
      </c>
      <c r="E607">
        <v>16680.9093314399</v>
      </c>
      <c r="F607">
        <v>301.25</v>
      </c>
      <c r="G607">
        <v>-25.927840118473299</v>
      </c>
      <c r="H607">
        <f>(Table2[[#This Row],[1Y Return vs Nifty]]-AVERAGE(Table2[1Y Return vs Nifty]))/_xlfn.STDEV.P(Table2[1Y Return vs Nifty])</f>
        <v>-0.84634284084365374</v>
      </c>
      <c r="I607">
        <v>-1.55786134784115</v>
      </c>
      <c r="J607">
        <f>(Table2[[#This Row],[1M Return vs Nifty]]-AVERAGE(Table2[1M Return vs Nifty]))/_xlfn.STDEV.P(Table2[1M Return vs Nifty])</f>
        <v>-0.483945909827454</v>
      </c>
      <c r="K607">
        <v>-9.7812898107127104</v>
      </c>
      <c r="L607">
        <f>(Table2[[#This Row],[6M Return vs Nifty]]-AVERAGE(Table2[6M Return vs Nifty]))/_xlfn.STDEV.P(Table2[6M Return vs Nifty])</f>
        <v>-0.68277684236716318</v>
      </c>
      <c r="M607">
        <v>-2.41999457625734</v>
      </c>
      <c r="N607">
        <f>(Table2[[#This Row],[1W Return vs Nifty]]-AVERAGE(Table2[1W Return vs Nifty]))/_xlfn.STDEV.P(Table2[1W Return vs Nifty])</f>
        <v>-0.46307572928505725</v>
      </c>
      <c r="O607">
        <v>298.77999999999997</v>
      </c>
      <c r="P607">
        <v>306.52601561576603</v>
      </c>
      <c r="Q607">
        <v>312.23536695205303</v>
      </c>
      <c r="R607">
        <v>42.938300514037103</v>
      </c>
      <c r="S607" s="1">
        <f>(Table2[[#This Row],[Close Price]]-Table2[[#This Row],[20D EMA]])/Table2[[#This Row],[20D EMA]]</f>
        <v>8.2669522725752308E-3</v>
      </c>
      <c r="T607" s="1">
        <f>(Table2[[#This Row],[Close Price]]-Table2[[#This Row],[50D EMA]])/Table2[[#This Row],[50D EMA]]</f>
        <v>-1.7212293074593626E-2</v>
      </c>
      <c r="U607" s="1">
        <f>(Table2[[#This Row],[Close Price]]-Table2[[#This Row],[200D EMA]])/Table2[[#This Row],[200D EMA]]</f>
        <v>-3.5182968090030443E-2</v>
      </c>
      <c r="V607">
        <v>0.53824483637845</v>
      </c>
      <c r="W607">
        <v>299.89999999999998</v>
      </c>
      <c r="X607">
        <v>305.75</v>
      </c>
      <c r="Y607">
        <v>299.89999999999998</v>
      </c>
      <c r="Z607">
        <v>308.7</v>
      </c>
      <c r="AA607">
        <v>260.05</v>
      </c>
      <c r="AB607">
        <v>311.3</v>
      </c>
      <c r="AC607" s="1">
        <f>(Table2[[#This Row],[Close Price]]/Table2[[#This Row],[Day Low]])-1</f>
        <v>4.501500500166733E-3</v>
      </c>
      <c r="AD607" s="1">
        <f>(Table2[[#This Row],[Day High]]/Table2[[#This Row],[Close Price]])-1</f>
        <v>1.4937759336099532E-2</v>
      </c>
      <c r="AE607" s="1">
        <f>(Table2[[#This Row],[Close Price]]/Table2[[#This Row],[Current Week Low]])-1</f>
        <v>4.501500500166733E-3</v>
      </c>
      <c r="AF607" s="1">
        <f>(Table2[[#This Row],[Current Week High]]/Table2[[#This Row],[Close Price]])-1</f>
        <v>2.4730290456431492E-2</v>
      </c>
      <c r="AG607" s="1">
        <f>(Table2[[#This Row],[Close Price]]/Table2[[#This Row],[Current Month Low]])-1</f>
        <v>0.15843107094789466</v>
      </c>
      <c r="AH607" s="1">
        <f>(Table2[[#This Row],[Current Month High]]/Table2[[#This Row],[Close Price]])-1</f>
        <v>3.3360995850622466E-2</v>
      </c>
      <c r="AI607">
        <v>35.020746887966801</v>
      </c>
      <c r="AJ607">
        <v>18.369351669941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-0.19</v>
      </c>
      <c r="AM607" t="s">
        <v>2949</v>
      </c>
      <c r="AN607">
        <v>8.34</v>
      </c>
      <c r="AO607" t="s">
        <v>2950</v>
      </c>
      <c r="AP607">
        <v>-2.9687392219325998E-2</v>
      </c>
      <c r="AQ607">
        <f>(Table2[[#This Row],[Sharpe Ratio]]-AVERAGE(Table2[Sharpe Ratio]))/_xlfn.STDEV.P(Table2[Sharpe Ratio])</f>
        <v>-0.97833145128067078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08" spans="1:44" x14ac:dyDescent="0.3">
      <c r="A608" t="s">
        <v>1590</v>
      </c>
      <c r="B608" t="s">
        <v>1591</v>
      </c>
      <c r="C608" t="s">
        <v>2915</v>
      </c>
      <c r="D608" t="s">
        <v>65</v>
      </c>
      <c r="E608">
        <v>4894.9238999400004</v>
      </c>
      <c r="F608">
        <v>589.70000000000005</v>
      </c>
      <c r="G608">
        <v>105.033325730832</v>
      </c>
      <c r="H608">
        <f>(Table2[[#This Row],[1Y Return vs Nifty]]-AVERAGE(Table2[1Y Return vs Nifty]))/_xlfn.STDEV.P(Table2[1Y Return vs Nifty])</f>
        <v>0.7136984161069041</v>
      </c>
      <c r="I608">
        <v>16.618873714884799</v>
      </c>
      <c r="J608">
        <f>(Table2[[#This Row],[1M Return vs Nifty]]-AVERAGE(Table2[1M Return vs Nifty]))/_xlfn.STDEV.P(Table2[1M Return vs Nifty])</f>
        <v>1.291665939487767</v>
      </c>
      <c r="K608">
        <v>54.699167866657199</v>
      </c>
      <c r="L608">
        <f>(Table2[[#This Row],[6M Return vs Nifty]]-AVERAGE(Table2[6M Return vs Nifty]))/_xlfn.STDEV.P(Table2[6M Return vs Nifty])</f>
        <v>1.2930309584964219</v>
      </c>
      <c r="M608">
        <v>11.5851091859269</v>
      </c>
      <c r="N608">
        <f>(Table2[[#This Row],[1W Return vs Nifty]]-AVERAGE(Table2[1W Return vs Nifty]))/_xlfn.STDEV.P(Table2[1W Return vs Nifty])</f>
        <v>2.3119877529882231</v>
      </c>
      <c r="O608">
        <v>540.01</v>
      </c>
      <c r="P608">
        <v>513.913096262105</v>
      </c>
      <c r="Q608">
        <v>430.98868236561901</v>
      </c>
      <c r="R608">
        <v>44.853049943709003</v>
      </c>
      <c r="S608" s="1">
        <f>(Table2[[#This Row],[Close Price]]-Table2[[#This Row],[20D EMA]])/Table2[[#This Row],[20D EMA]]</f>
        <v>9.2016814503435226E-2</v>
      </c>
      <c r="T608" s="1">
        <f>(Table2[[#This Row],[Close Price]]-Table2[[#This Row],[50D EMA]])/Table2[[#This Row],[50D EMA]]</f>
        <v>0.14747027131459275</v>
      </c>
      <c r="U608" s="1">
        <f>(Table2[[#This Row],[Close Price]]-Table2[[#This Row],[200D EMA]])/Table2[[#This Row],[200D EMA]]</f>
        <v>0.36824938595427442</v>
      </c>
      <c r="V608">
        <v>0.83345818592735499</v>
      </c>
      <c r="W608">
        <v>576.9</v>
      </c>
      <c r="X608">
        <v>608</v>
      </c>
      <c r="Y608">
        <v>560.45000000000005</v>
      </c>
      <c r="Z608">
        <v>608</v>
      </c>
      <c r="AA608">
        <v>417.6</v>
      </c>
      <c r="AB608">
        <v>608</v>
      </c>
      <c r="AC608" s="1">
        <f>(Table2[[#This Row],[Close Price]]/Table2[[#This Row],[Day Low]])-1</f>
        <v>2.2187554168833445E-2</v>
      </c>
      <c r="AD608" s="1">
        <f>(Table2[[#This Row],[Day High]]/Table2[[#This Row],[Close Price]])-1</f>
        <v>3.1032728506019902E-2</v>
      </c>
      <c r="AE608" s="1">
        <f>(Table2[[#This Row],[Close Price]]/Table2[[#This Row],[Current Week Low]])-1</f>
        <v>5.2190204300115894E-2</v>
      </c>
      <c r="AF608" s="1">
        <f>(Table2[[#This Row],[Current Week High]]/Table2[[#This Row],[Close Price]])-1</f>
        <v>3.1032728506019902E-2</v>
      </c>
      <c r="AG608" s="1">
        <f>(Table2[[#This Row],[Close Price]]/Table2[[#This Row],[Current Month Low]])-1</f>
        <v>0.41211685823754785</v>
      </c>
      <c r="AH608" s="1">
        <f>(Table2[[#This Row],[Current Month High]]/Table2[[#This Row],[Close Price]])-1</f>
        <v>3.1032728506019902E-2</v>
      </c>
      <c r="AI608">
        <v>3.1032728506019902</v>
      </c>
      <c r="AJ608">
        <v>140.546604119926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0.13</v>
      </c>
      <c r="AM608" t="s">
        <v>2950</v>
      </c>
      <c r="AN608">
        <v>11.95</v>
      </c>
      <c r="AO608" t="s">
        <v>2950</v>
      </c>
      <c r="AP608">
        <v>-2.977140128522E-2</v>
      </c>
      <c r="AQ608">
        <f>(Table2[[#This Row],[Sharpe Ratio]]-AVERAGE(Table2[Sharpe Ratio]))/_xlfn.STDEV.P(Table2[Sharpe Ratio])</f>
        <v>-0.97925870569274398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4.631124361386572</v>
      </c>
    </row>
    <row r="609" spans="1:44" x14ac:dyDescent="0.3">
      <c r="A609" t="s">
        <v>19</v>
      </c>
      <c r="B609" t="s">
        <v>20</v>
      </c>
      <c r="C609" t="s">
        <v>2907</v>
      </c>
      <c r="D609" t="s">
        <v>21</v>
      </c>
      <c r="E609">
        <v>1392782.7900541001</v>
      </c>
      <c r="F609">
        <v>3838.45</v>
      </c>
      <c r="G609">
        <v>-6.7455460113062298</v>
      </c>
      <c r="H609">
        <f>(Table2[[#This Row],[1Y Return vs Nifty]]-AVERAGE(Table2[1Y Return vs Nifty]))/_xlfn.STDEV.P(Table2[1Y Return vs Nifty])</f>
        <v>-0.61783868836402067</v>
      </c>
      <c r="I609">
        <v>-4.5669634213063404</v>
      </c>
      <c r="J609">
        <f>(Table2[[#This Row],[1M Return vs Nifty]]-AVERAGE(Table2[1M Return vs Nifty]))/_xlfn.STDEV.P(Table2[1M Return vs Nifty])</f>
        <v>-0.77789294041384294</v>
      </c>
      <c r="K609">
        <v>-9.9796431207255001</v>
      </c>
      <c r="L609">
        <f>(Table2[[#This Row],[6M Return vs Nifty]]-AVERAGE(Table2[6M Return vs Nifty]))/_xlfn.STDEV.P(Table2[6M Return vs Nifty])</f>
        <v>-0.68885477716116394</v>
      </c>
      <c r="M609">
        <v>-0.71456578561921902</v>
      </c>
      <c r="N609">
        <f>(Table2[[#This Row],[1W Return vs Nifty]]-AVERAGE(Table2[1W Return vs Nifty]))/_xlfn.STDEV.P(Table2[1W Return vs Nifty])</f>
        <v>-0.1251508385537069</v>
      </c>
      <c r="O609">
        <v>3822.84</v>
      </c>
      <c r="P609">
        <v>3852.7680111547702</v>
      </c>
      <c r="Q609">
        <v>3768.2723097996</v>
      </c>
      <c r="R609">
        <v>45.138239032755898</v>
      </c>
      <c r="S609" s="1">
        <f>(Table2[[#This Row],[Close Price]]-Table2[[#This Row],[20D EMA]])/Table2[[#This Row],[20D EMA]]</f>
        <v>4.0833516443271687E-3</v>
      </c>
      <c r="T609" s="1">
        <f>(Table2[[#This Row],[Close Price]]-Table2[[#This Row],[50D EMA]])/Table2[[#This Row],[50D EMA]]</f>
        <v>-3.7162920563387132E-3</v>
      </c>
      <c r="U609" s="1">
        <f>(Table2[[#This Row],[Close Price]]-Table2[[#This Row],[200D EMA]])/Table2[[#This Row],[200D EMA]]</f>
        <v>1.8623306499877652E-2</v>
      </c>
      <c r="V609">
        <v>0.84897283718391403</v>
      </c>
      <c r="W609">
        <v>3792.9</v>
      </c>
      <c r="X609">
        <v>3847.65</v>
      </c>
      <c r="Y609">
        <v>3791.3</v>
      </c>
      <c r="Z609">
        <v>3857</v>
      </c>
      <c r="AA609">
        <v>3591.5</v>
      </c>
      <c r="AB609">
        <v>3915</v>
      </c>
      <c r="AC609" s="1">
        <f>(Table2[[#This Row],[Close Price]]/Table2[[#This Row],[Day Low]])-1</f>
        <v>1.2009280497772057E-2</v>
      </c>
      <c r="AD609" s="1">
        <f>(Table2[[#This Row],[Day High]]/Table2[[#This Row],[Close Price]])-1</f>
        <v>2.3968007919863421E-3</v>
      </c>
      <c r="AE609" s="1">
        <f>(Table2[[#This Row],[Close Price]]/Table2[[#This Row],[Current Week Low]])-1</f>
        <v>1.2436367472898446E-2</v>
      </c>
      <c r="AF609" s="1">
        <f>(Table2[[#This Row],[Current Week High]]/Table2[[#This Row],[Close Price]])-1</f>
        <v>4.8326798577551511E-3</v>
      </c>
      <c r="AG609" s="1">
        <f>(Table2[[#This Row],[Close Price]]/Table2[[#This Row],[Current Month Low]])-1</f>
        <v>6.8759571209800807E-2</v>
      </c>
      <c r="AH609" s="1">
        <f>(Table2[[#This Row],[Current Month High]]/Table2[[#This Row],[Close Price]])-1</f>
        <v>1.9942945720277772E-2</v>
      </c>
      <c r="AI609">
        <v>10.845523583738199</v>
      </c>
      <c r="AJ609">
        <v>20.972265994327099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-0.04</v>
      </c>
      <c r="AM609" t="s">
        <v>2949</v>
      </c>
      <c r="AN609">
        <v>0.21</v>
      </c>
      <c r="AO609" t="s">
        <v>2950</v>
      </c>
      <c r="AP609">
        <v>-2.9797965919495999E-2</v>
      </c>
      <c r="AQ609">
        <f>(Table2[[#This Row],[Sharpe Ratio]]-AVERAGE(Table2[Sharpe Ratio]))/_xlfn.STDEV.P(Table2[Sharpe Ratio])</f>
        <v>-0.97955191421822152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10" spans="1:44" x14ac:dyDescent="0.3">
      <c r="A610" t="s">
        <v>1597</v>
      </c>
      <c r="B610" t="s">
        <v>1598</v>
      </c>
      <c r="C610" t="s">
        <v>2908</v>
      </c>
      <c r="D610" t="s">
        <v>371</v>
      </c>
      <c r="E610">
        <v>4779.3757297049997</v>
      </c>
      <c r="F610">
        <v>314.14999999999998</v>
      </c>
      <c r="G610">
        <v>-4.4194087714796204</v>
      </c>
      <c r="H610">
        <f>(Table2[[#This Row],[1Y Return vs Nifty]]-AVERAGE(Table2[1Y Return vs Nifty]))/_xlfn.STDEV.P(Table2[1Y Return vs Nifty])</f>
        <v>-0.5901291758537679</v>
      </c>
      <c r="I610">
        <v>4.4352101370702401</v>
      </c>
      <c r="J610">
        <f>(Table2[[#This Row],[1M Return vs Nifty]]-AVERAGE(Table2[1M Return vs Nifty]))/_xlfn.STDEV.P(Table2[1M Return vs Nifty])</f>
        <v>0.10149304308018407</v>
      </c>
      <c r="K610">
        <v>-1.2160241705733501</v>
      </c>
      <c r="L610">
        <f>(Table2[[#This Row],[6M Return vs Nifty]]-AVERAGE(Table2[6M Return vs Nifty]))/_xlfn.STDEV.P(Table2[6M Return vs Nifty])</f>
        <v>-0.42032028920600917</v>
      </c>
      <c r="M610">
        <v>2.03748222553831</v>
      </c>
      <c r="N610">
        <f>(Table2[[#This Row],[1W Return vs Nifty]]-AVERAGE(Table2[1W Return vs Nifty]))/_xlfn.STDEV.P(Table2[1W Return vs Nifty])</f>
        <v>0.42015807646107084</v>
      </c>
      <c r="O610">
        <v>303.72000000000003</v>
      </c>
      <c r="P610">
        <v>299.27963024695902</v>
      </c>
      <c r="Q610">
        <v>294.98654995198001</v>
      </c>
      <c r="R610">
        <v>47.617691746943599</v>
      </c>
      <c r="S610" s="1">
        <f>(Table2[[#This Row],[Close Price]]-Table2[[#This Row],[20D EMA]])/Table2[[#This Row],[20D EMA]]</f>
        <v>3.4340840247596302E-2</v>
      </c>
      <c r="T610" s="1">
        <f>(Table2[[#This Row],[Close Price]]-Table2[[#This Row],[50D EMA]])/Table2[[#This Row],[50D EMA]]</f>
        <v>4.9687209720121132E-2</v>
      </c>
      <c r="U610" s="1">
        <f>(Table2[[#This Row],[Close Price]]-Table2[[#This Row],[200D EMA]])/Table2[[#This Row],[200D EMA]]</f>
        <v>6.4963809540263887E-2</v>
      </c>
      <c r="V610">
        <v>1.4944397085166099</v>
      </c>
      <c r="W610">
        <v>313</v>
      </c>
      <c r="X610">
        <v>323</v>
      </c>
      <c r="Y610">
        <v>306.14999999999998</v>
      </c>
      <c r="Z610">
        <v>323</v>
      </c>
      <c r="AA610">
        <v>277</v>
      </c>
      <c r="AB610">
        <v>328</v>
      </c>
      <c r="AC610" s="1">
        <f>(Table2[[#This Row],[Close Price]]/Table2[[#This Row],[Day Low]])-1</f>
        <v>3.674121405750741E-3</v>
      </c>
      <c r="AD610" s="1">
        <f>(Table2[[#This Row],[Day High]]/Table2[[#This Row],[Close Price]])-1</f>
        <v>2.8171255769536829E-2</v>
      </c>
      <c r="AE610" s="1">
        <f>(Table2[[#This Row],[Close Price]]/Table2[[#This Row],[Current Week Low]])-1</f>
        <v>2.6130981544994381E-2</v>
      </c>
      <c r="AF610" s="1">
        <f>(Table2[[#This Row],[Current Week High]]/Table2[[#This Row],[Close Price]])-1</f>
        <v>2.8171255769536829E-2</v>
      </c>
      <c r="AG610" s="1">
        <f>(Table2[[#This Row],[Close Price]]/Table2[[#This Row],[Current Month Low]])-1</f>
        <v>0.13411552346570388</v>
      </c>
      <c r="AH610" s="1">
        <f>(Table2[[#This Row],[Current Month High]]/Table2[[#This Row],[Close Price]])-1</f>
        <v>4.4087219481139694E-2</v>
      </c>
      <c r="AI610">
        <v>23.491962438325601</v>
      </c>
      <c r="AJ610">
        <v>27.358108108108102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-0.04</v>
      </c>
      <c r="AM610" t="s">
        <v>2949</v>
      </c>
      <c r="AN610">
        <v>7</v>
      </c>
      <c r="AO610" t="s">
        <v>2950</v>
      </c>
      <c r="AP610">
        <v>-2.9908945866885001E-2</v>
      </c>
      <c r="AQ610">
        <f>(Table2[[#This Row],[Sharpe Ratio]]-AVERAGE(Table2[Sharpe Ratio]))/_xlfn.STDEV.P(Table2[Sharpe Ratio])</f>
        <v>-0.98077686113047424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-1.4695752066489964</v>
      </c>
    </row>
    <row r="611" spans="1:44" x14ac:dyDescent="0.3">
      <c r="A611" t="s">
        <v>671</v>
      </c>
      <c r="B611" t="s">
        <v>672</v>
      </c>
      <c r="C611" t="s">
        <v>2910</v>
      </c>
      <c r="D611" t="s">
        <v>188</v>
      </c>
      <c r="E611">
        <v>22458.709112910001</v>
      </c>
      <c r="F611">
        <v>7499.2</v>
      </c>
      <c r="G611">
        <v>19.864596994952201</v>
      </c>
      <c r="H611">
        <f>(Table2[[#This Row],[1Y Return vs Nifty]]-AVERAGE(Table2[1Y Return vs Nifty]))/_xlfn.STDEV.P(Table2[1Y Return vs Nifty])</f>
        <v>-0.30085219336835389</v>
      </c>
      <c r="I611">
        <v>4.9857564407512402</v>
      </c>
      <c r="J611">
        <f>(Table2[[#This Row],[1M Return vs Nifty]]-AVERAGE(Table2[1M Return vs Nifty]))/_xlfn.STDEV.P(Table2[1M Return vs Nifty])</f>
        <v>0.155273688341241</v>
      </c>
      <c r="K611">
        <v>11.82678314424</v>
      </c>
      <c r="L611">
        <f>(Table2[[#This Row],[6M Return vs Nifty]]-AVERAGE(Table2[6M Return vs Nifty]))/_xlfn.STDEV.P(Table2[6M Return vs Nifty])</f>
        <v>-2.0663069545592161E-2</v>
      </c>
      <c r="M611">
        <v>-5.0782255960518699</v>
      </c>
      <c r="N611">
        <f>(Table2[[#This Row],[1W Return vs Nifty]]-AVERAGE(Table2[1W Return vs Nifty]))/_xlfn.STDEV.P(Table2[1W Return vs Nifty])</f>
        <v>-0.98979512785146817</v>
      </c>
      <c r="O611">
        <v>7432.81</v>
      </c>
      <c r="P611">
        <v>7129.2702147709997</v>
      </c>
      <c r="Q611">
        <v>6502.5155430266004</v>
      </c>
      <c r="R611">
        <v>56.670335748347497</v>
      </c>
      <c r="S611" s="1">
        <f>(Table2[[#This Row],[Close Price]]-Table2[[#This Row],[20D EMA]])/Table2[[#This Row],[20D EMA]]</f>
        <v>8.9320189807084293E-3</v>
      </c>
      <c r="T611" s="1">
        <f>(Table2[[#This Row],[Close Price]]-Table2[[#This Row],[50D EMA]])/Table2[[#This Row],[50D EMA]]</f>
        <v>5.1888871383013319E-2</v>
      </c>
      <c r="U611" s="1">
        <f>(Table2[[#This Row],[Close Price]]-Table2[[#This Row],[200D EMA]])/Table2[[#This Row],[200D EMA]]</f>
        <v>0.1532767511862789</v>
      </c>
      <c r="V611">
        <v>0.86401298084026801</v>
      </c>
      <c r="W611">
        <v>7470</v>
      </c>
      <c r="X611">
        <v>7540</v>
      </c>
      <c r="Y611">
        <v>7390</v>
      </c>
      <c r="Z611">
        <v>7625</v>
      </c>
      <c r="AA611">
        <v>6710.5</v>
      </c>
      <c r="AB611">
        <v>7999</v>
      </c>
      <c r="AC611" s="1">
        <f>(Table2[[#This Row],[Close Price]]/Table2[[#This Row],[Day Low]])-1</f>
        <v>3.9089692101739182E-3</v>
      </c>
      <c r="AD611" s="1">
        <f>(Table2[[#This Row],[Day High]]/Table2[[#This Row],[Close Price]])-1</f>
        <v>5.4405803285684229E-3</v>
      </c>
      <c r="AE611" s="1">
        <f>(Table2[[#This Row],[Close Price]]/Table2[[#This Row],[Current Week Low]])-1</f>
        <v>1.4776725304465499E-2</v>
      </c>
      <c r="AF611" s="1">
        <f>(Table2[[#This Row],[Current Week High]]/Table2[[#This Row],[Close Price]])-1</f>
        <v>1.6775122679752563E-2</v>
      </c>
      <c r="AG611" s="1">
        <f>(Table2[[#This Row],[Close Price]]/Table2[[#This Row],[Current Month Low]])-1</f>
        <v>0.11753222561657095</v>
      </c>
      <c r="AH611" s="1">
        <f>(Table2[[#This Row],[Current Month High]]/Table2[[#This Row],[Close Price]])-1</f>
        <v>6.6647109024962736E-2</v>
      </c>
      <c r="AI611">
        <v>6.6647109024962701</v>
      </c>
      <c r="AJ611">
        <v>53.862883287682401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0.09</v>
      </c>
      <c r="AM611" t="s">
        <v>2950</v>
      </c>
      <c r="AN611">
        <v>0.17</v>
      </c>
      <c r="AO611" t="s">
        <v>2950</v>
      </c>
      <c r="AP611">
        <v>-3.0387877533676E-2</v>
      </c>
      <c r="AQ611">
        <f>(Table2[[#This Row],[Sharpe Ratio]]-AVERAGE(Table2[Sharpe Ratio]))/_xlfn.STDEV.P(Table2[Sharpe Ratio])</f>
        <v>-0.98606309418624716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-2.1420997966104203</v>
      </c>
    </row>
    <row r="612" spans="1:44" x14ac:dyDescent="0.3">
      <c r="A612" t="s">
        <v>622</v>
      </c>
      <c r="B612" t="s">
        <v>623</v>
      </c>
      <c r="C612" t="s">
        <v>2915</v>
      </c>
      <c r="D612" t="s">
        <v>216</v>
      </c>
      <c r="E612">
        <v>27081.27727074</v>
      </c>
      <c r="F612">
        <v>702.15</v>
      </c>
      <c r="G612">
        <v>-30.497849612402401</v>
      </c>
      <c r="H612">
        <f>(Table2[[#This Row],[1Y Return vs Nifty]]-AVERAGE(Table2[1Y Return vs Nifty]))/_xlfn.STDEV.P(Table2[1Y Return vs Nifty])</f>
        <v>-0.90078190534762148</v>
      </c>
      <c r="I612">
        <v>1.6448294295049299</v>
      </c>
      <c r="J612">
        <f>(Table2[[#This Row],[1M Return vs Nifty]]-AVERAGE(Table2[1M Return vs Nifty]))/_xlfn.STDEV.P(Table2[1M Return vs Nifty])</f>
        <v>-0.17108798048403975</v>
      </c>
      <c r="K612">
        <v>-10.8314222364777</v>
      </c>
      <c r="L612">
        <f>(Table2[[#This Row],[6M Return vs Nifty]]-AVERAGE(Table2[6M Return vs Nifty]))/_xlfn.STDEV.P(Table2[6M Return vs Nifty])</f>
        <v>-0.71495496134311542</v>
      </c>
      <c r="M612">
        <v>-1.1301377056278601</v>
      </c>
      <c r="N612">
        <f>(Table2[[#This Row],[1W Return vs Nifty]]-AVERAGE(Table2[1W Return vs Nifty]))/_xlfn.STDEV.P(Table2[1W Return vs Nifty])</f>
        <v>-0.20749499530234017</v>
      </c>
      <c r="O612">
        <v>698.02</v>
      </c>
      <c r="P612">
        <v>695.52540897256802</v>
      </c>
      <c r="Q612">
        <v>706.43422729931797</v>
      </c>
      <c r="R612">
        <v>39.975166116648097</v>
      </c>
      <c r="S612" s="1">
        <f>(Table2[[#This Row],[Close Price]]-Table2[[#This Row],[20D EMA]])/Table2[[#This Row],[20D EMA]]</f>
        <v>5.9167359101458348E-3</v>
      </c>
      <c r="T612" s="1">
        <f>(Table2[[#This Row],[Close Price]]-Table2[[#This Row],[50D EMA]])/Table2[[#This Row],[50D EMA]]</f>
        <v>9.5245852156829545E-3</v>
      </c>
      <c r="U612" s="1">
        <f>(Table2[[#This Row],[Close Price]]-Table2[[#This Row],[200D EMA]])/Table2[[#This Row],[200D EMA]]</f>
        <v>-6.0645805848005049E-3</v>
      </c>
      <c r="V612">
        <v>0.96895850359000302</v>
      </c>
      <c r="W612">
        <v>699.65</v>
      </c>
      <c r="X612">
        <v>720.5</v>
      </c>
      <c r="Y612">
        <v>699.65</v>
      </c>
      <c r="Z612">
        <v>720.5</v>
      </c>
      <c r="AA612">
        <v>607.65</v>
      </c>
      <c r="AB612">
        <v>722.95</v>
      </c>
      <c r="AC612" s="1">
        <f>(Table2[[#This Row],[Close Price]]/Table2[[#This Row],[Day Low]])-1</f>
        <v>3.5732151790179856E-3</v>
      </c>
      <c r="AD612" s="1">
        <f>(Table2[[#This Row],[Day High]]/Table2[[#This Row],[Close Price]])-1</f>
        <v>2.6134016947945593E-2</v>
      </c>
      <c r="AE612" s="1">
        <f>(Table2[[#This Row],[Close Price]]/Table2[[#This Row],[Current Week Low]])-1</f>
        <v>3.5732151790179856E-3</v>
      </c>
      <c r="AF612" s="1">
        <f>(Table2[[#This Row],[Current Week High]]/Table2[[#This Row],[Close Price]])-1</f>
        <v>2.6134016947945593E-2</v>
      </c>
      <c r="AG612" s="1">
        <f>(Table2[[#This Row],[Close Price]]/Table2[[#This Row],[Current Month Low]])-1</f>
        <v>0.15551715625771423</v>
      </c>
      <c r="AH612" s="1">
        <f>(Table2[[#This Row],[Current Month High]]/Table2[[#This Row],[Close Price]])-1</f>
        <v>2.9623299864701469E-2</v>
      </c>
      <c r="AI612">
        <v>22.5165562913907</v>
      </c>
      <c r="AJ612">
        <v>15.551715625771401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-0.05</v>
      </c>
      <c r="AM612" t="s">
        <v>2949</v>
      </c>
      <c r="AN612">
        <v>2.48</v>
      </c>
      <c r="AO612" t="s">
        <v>2950</v>
      </c>
      <c r="AP612">
        <v>-3.1100926838658002E-2</v>
      </c>
      <c r="AQ612">
        <f>(Table2[[#This Row],[Sharpe Ratio]]-AVERAGE(Table2[Sharpe Ratio]))/_xlfn.STDEV.P(Table2[Sharpe Ratio])</f>
        <v>-0.99393341278858061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13" spans="1:44" x14ac:dyDescent="0.3">
      <c r="A613" t="s">
        <v>535</v>
      </c>
      <c r="B613" t="s">
        <v>536</v>
      </c>
      <c r="C613" t="s">
        <v>2920</v>
      </c>
      <c r="D613" t="s">
        <v>101</v>
      </c>
      <c r="E613">
        <v>33616.974760104997</v>
      </c>
      <c r="F613">
        <v>1816.6</v>
      </c>
      <c r="G613">
        <v>-44.406500512019598</v>
      </c>
      <c r="H613">
        <f>(Table2[[#This Row],[1Y Return vs Nifty]]-AVERAGE(Table2[1Y Return vs Nifty]))/_xlfn.STDEV.P(Table2[1Y Return vs Nifty])</f>
        <v>-1.0664651374050766</v>
      </c>
      <c r="I613">
        <v>-2.1352611998500599</v>
      </c>
      <c r="J613">
        <f>(Table2[[#This Row],[1M Return vs Nifty]]-AVERAGE(Table2[1M Return vs Nifty]))/_xlfn.STDEV.P(Table2[1M Return vs Nifty])</f>
        <v>-0.54034976978810645</v>
      </c>
      <c r="K613">
        <v>-29.977290885209701</v>
      </c>
      <c r="L613">
        <f>(Table2[[#This Row],[6M Return vs Nifty]]-AVERAGE(Table2[6M Return vs Nifty]))/_xlfn.STDEV.P(Table2[6M Return vs Nifty])</f>
        <v>-1.3016219608199284</v>
      </c>
      <c r="M613">
        <v>-4.7252724805657804</v>
      </c>
      <c r="N613">
        <f>(Table2[[#This Row],[1W Return vs Nifty]]-AVERAGE(Table2[1W Return vs Nifty]))/_xlfn.STDEV.P(Table2[1W Return vs Nifty])</f>
        <v>-0.91985867337229954</v>
      </c>
      <c r="O613">
        <v>1834.71</v>
      </c>
      <c r="P613">
        <v>1854.7550563671</v>
      </c>
      <c r="Q613">
        <v>1988.7202945177301</v>
      </c>
      <c r="R613">
        <v>44.187344768760703</v>
      </c>
      <c r="S613" s="1">
        <f>(Table2[[#This Row],[Close Price]]-Table2[[#This Row],[20D EMA]])/Table2[[#This Row],[20D EMA]]</f>
        <v>-9.8707697674292535E-3</v>
      </c>
      <c r="T613" s="1">
        <f>(Table2[[#This Row],[Close Price]]-Table2[[#This Row],[50D EMA]])/Table2[[#This Row],[50D EMA]]</f>
        <v>-2.0571479903030546E-2</v>
      </c>
      <c r="U613" s="1">
        <f>(Table2[[#This Row],[Close Price]]-Table2[[#This Row],[200D EMA]])/Table2[[#This Row],[200D EMA]]</f>
        <v>-8.6548266738269375E-2</v>
      </c>
      <c r="V613">
        <v>1.0310971381019201</v>
      </c>
      <c r="W613">
        <v>1808.4</v>
      </c>
      <c r="X613">
        <v>1834</v>
      </c>
      <c r="Y613">
        <v>1778.05</v>
      </c>
      <c r="Z613">
        <v>1834</v>
      </c>
      <c r="AA613">
        <v>1651.4</v>
      </c>
      <c r="AB613">
        <v>1912.55</v>
      </c>
      <c r="AC613" s="1">
        <f>(Table2[[#This Row],[Close Price]]/Table2[[#This Row],[Day Low]])-1</f>
        <v>4.5343950453438087E-3</v>
      </c>
      <c r="AD613" s="1">
        <f>(Table2[[#This Row],[Day High]]/Table2[[#This Row],[Close Price]])-1</f>
        <v>9.5783331498404678E-3</v>
      </c>
      <c r="AE613" s="1">
        <f>(Table2[[#This Row],[Close Price]]/Table2[[#This Row],[Current Week Low]])-1</f>
        <v>2.1681055088439649E-2</v>
      </c>
      <c r="AF613" s="1">
        <f>(Table2[[#This Row],[Current Week High]]/Table2[[#This Row],[Close Price]])-1</f>
        <v>9.5783331498404678E-3</v>
      </c>
      <c r="AG613" s="1">
        <f>(Table2[[#This Row],[Close Price]]/Table2[[#This Row],[Current Month Low]])-1</f>
        <v>0.10003633280852609</v>
      </c>
      <c r="AH613" s="1">
        <f>(Table2[[#This Row],[Current Month High]]/Table2[[#This Row],[Close Price]])-1</f>
        <v>5.2818452053286391E-2</v>
      </c>
      <c r="AI613">
        <v>33.8049102719365</v>
      </c>
      <c r="AJ613">
        <v>10.003633280852601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-0.16</v>
      </c>
      <c r="AM613" t="s">
        <v>2949</v>
      </c>
      <c r="AN613">
        <v>2.86</v>
      </c>
      <c r="AO613" t="s">
        <v>2950</v>
      </c>
      <c r="AP613">
        <v>-3.2560972237900998E-2</v>
      </c>
      <c r="AQ613">
        <f>(Table2[[#This Row],[Sharpe Ratio]]-AVERAGE(Table2[Sharpe Ratio]))/_xlfn.STDEV.P(Table2[Sharpe Ratio])</f>
        <v>-1.0100487394365794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14" spans="1:44" x14ac:dyDescent="0.3">
      <c r="A614" t="s">
        <v>976</v>
      </c>
      <c r="B614" t="s">
        <v>977</v>
      </c>
      <c r="C614" t="s">
        <v>2906</v>
      </c>
      <c r="D614" t="s">
        <v>185</v>
      </c>
      <c r="E614">
        <v>12752.705028689999</v>
      </c>
      <c r="F614">
        <v>1495.8</v>
      </c>
      <c r="G614">
        <v>18.235727785199501</v>
      </c>
      <c r="H614">
        <f>(Table2[[#This Row],[1Y Return vs Nifty]]-AVERAGE(Table2[1Y Return vs Nifty]))/_xlfn.STDEV.P(Table2[1Y Return vs Nifty])</f>
        <v>-0.3202556795309211</v>
      </c>
      <c r="I614">
        <v>10.934944772842201</v>
      </c>
      <c r="J614">
        <f>(Table2[[#This Row],[1M Return vs Nifty]]-AVERAGE(Table2[1M Return vs Nifty]))/_xlfn.STDEV.P(Table2[1M Return vs Nifty])</f>
        <v>0.73642587325317621</v>
      </c>
      <c r="K614">
        <v>14.5822837108683</v>
      </c>
      <c r="L614">
        <f>(Table2[[#This Row],[6M Return vs Nifty]]-AVERAGE(Table2[6M Return vs Nifty]))/_xlfn.STDEV.P(Table2[6M Return vs Nifty])</f>
        <v>6.3770876969942131E-2</v>
      </c>
      <c r="M614">
        <v>0.76288260842912203</v>
      </c>
      <c r="N614">
        <f>(Table2[[#This Row],[1W Return vs Nifty]]-AVERAGE(Table2[1W Return vs Nifty]))/_xlfn.STDEV.P(Table2[1W Return vs Nifty])</f>
        <v>0.16760051515903535</v>
      </c>
      <c r="O614">
        <v>1423.74</v>
      </c>
      <c r="P614">
        <v>1390.6262065907799</v>
      </c>
      <c r="Q614">
        <v>1282.0431268107</v>
      </c>
      <c r="R614">
        <v>35.1723555261255</v>
      </c>
      <c r="S614" s="1">
        <f>(Table2[[#This Row],[Close Price]]-Table2[[#This Row],[20D EMA]])/Table2[[#This Row],[20D EMA]]</f>
        <v>5.0613173753634756E-2</v>
      </c>
      <c r="T614" s="1">
        <f>(Table2[[#This Row],[Close Price]]-Table2[[#This Row],[50D EMA]])/Table2[[#This Row],[50D EMA]]</f>
        <v>7.5630527391728888E-2</v>
      </c>
      <c r="U614" s="1">
        <f>(Table2[[#This Row],[Close Price]]-Table2[[#This Row],[200D EMA]])/Table2[[#This Row],[200D EMA]]</f>
        <v>0.16673142168084198</v>
      </c>
      <c r="V614">
        <v>1.1438419755650699</v>
      </c>
      <c r="W614">
        <v>1484.55</v>
      </c>
      <c r="X614">
        <v>1510.45</v>
      </c>
      <c r="Y614">
        <v>1459.5</v>
      </c>
      <c r="Z614">
        <v>1510.45</v>
      </c>
      <c r="AA614">
        <v>1180.3499999999999</v>
      </c>
      <c r="AB614">
        <v>1529</v>
      </c>
      <c r="AC614" s="1">
        <f>(Table2[[#This Row],[Close Price]]/Table2[[#This Row],[Day Low]])-1</f>
        <v>7.5780539557441795E-3</v>
      </c>
      <c r="AD614" s="1">
        <f>(Table2[[#This Row],[Day High]]/Table2[[#This Row],[Close Price]])-1</f>
        <v>9.7940901189998986E-3</v>
      </c>
      <c r="AE614" s="1">
        <f>(Table2[[#This Row],[Close Price]]/Table2[[#This Row],[Current Week Low]])-1</f>
        <v>2.487153134635145E-2</v>
      </c>
      <c r="AF614" s="1">
        <f>(Table2[[#This Row],[Current Week High]]/Table2[[#This Row],[Close Price]])-1</f>
        <v>9.7940901189998986E-3</v>
      </c>
      <c r="AG614" s="1">
        <f>(Table2[[#This Row],[Close Price]]/Table2[[#This Row],[Current Month Low]])-1</f>
        <v>0.26725123903926806</v>
      </c>
      <c r="AH614" s="1">
        <f>(Table2[[#This Row],[Current Month High]]/Table2[[#This Row],[Close Price]])-1</f>
        <v>2.2195480679235269E-2</v>
      </c>
      <c r="AI614">
        <v>5.6290947987698896</v>
      </c>
      <c r="AJ614">
        <v>54.118798619339501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0.05</v>
      </c>
      <c r="AM614" t="s">
        <v>2950</v>
      </c>
      <c r="AN614">
        <v>9.9700000000000006</v>
      </c>
      <c r="AO614" t="s">
        <v>2950</v>
      </c>
      <c r="AP614">
        <v>-3.5779653189205E-2</v>
      </c>
      <c r="AQ614">
        <f>(Table2[[#This Row],[Sharpe Ratio]]-AVERAGE(Table2[Sharpe Ratio]))/_xlfn.STDEV.P(Table2[Sharpe Ratio])</f>
        <v>-1.0455750969956314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-0.39803351114439883</v>
      </c>
    </row>
    <row r="615" spans="1:44" x14ac:dyDescent="0.3">
      <c r="A615" t="s">
        <v>1512</v>
      </c>
      <c r="B615" t="s">
        <v>1513</v>
      </c>
      <c r="C615" t="s">
        <v>2908</v>
      </c>
      <c r="D615" t="s">
        <v>24</v>
      </c>
      <c r="E615">
        <v>5536.9669740749996</v>
      </c>
      <c r="F615">
        <v>355.75</v>
      </c>
      <c r="G615">
        <v>-0.66487164509614505</v>
      </c>
      <c r="H615">
        <f>(Table2[[#This Row],[1Y Return vs Nifty]]-AVERAGE(Table2[1Y Return vs Nifty]))/_xlfn.STDEV.P(Table2[1Y Return vs Nifty])</f>
        <v>-0.54540421651238091</v>
      </c>
      <c r="I615">
        <v>1.67118233574797</v>
      </c>
      <c r="J615">
        <f>(Table2[[#This Row],[1M Return vs Nifty]]-AVERAGE(Table2[1M Return vs Nifty]))/_xlfn.STDEV.P(Table2[1M Return vs Nifty])</f>
        <v>-0.16851367148808646</v>
      </c>
      <c r="K615">
        <v>-21.2967356056662</v>
      </c>
      <c r="L615">
        <f>(Table2[[#This Row],[6M Return vs Nifty]]-AVERAGE(Table2[6M Return vs Nifty]))/_xlfn.STDEV.P(Table2[6M Return vs Nifty])</f>
        <v>-1.0356327067894162</v>
      </c>
      <c r="M615">
        <v>0.40384369549941401</v>
      </c>
      <c r="N615">
        <f>(Table2[[#This Row],[1W Return vs Nifty]]-AVERAGE(Table2[1W Return vs Nifty]))/_xlfn.STDEV.P(Table2[1W Return vs Nifty])</f>
        <v>9.6458180699748416E-2</v>
      </c>
      <c r="O615">
        <v>347</v>
      </c>
      <c r="P615">
        <v>352.16521681011102</v>
      </c>
      <c r="Q615">
        <v>350.56377444845702</v>
      </c>
      <c r="R615">
        <v>19.4759608297502</v>
      </c>
      <c r="S615" s="1">
        <f>(Table2[[#This Row],[Close Price]]-Table2[[#This Row],[20D EMA]])/Table2[[#This Row],[20D EMA]]</f>
        <v>2.5216138328530261E-2</v>
      </c>
      <c r="T615" s="1">
        <f>(Table2[[#This Row],[Close Price]]-Table2[[#This Row],[50D EMA]])/Table2[[#This Row],[50D EMA]]</f>
        <v>1.0179265352665169E-2</v>
      </c>
      <c r="U615" s="1">
        <f>(Table2[[#This Row],[Close Price]]-Table2[[#This Row],[200D EMA]])/Table2[[#This Row],[200D EMA]]</f>
        <v>1.4793957418168715E-2</v>
      </c>
      <c r="V615">
        <v>0.79911736747323803</v>
      </c>
      <c r="W615">
        <v>346</v>
      </c>
      <c r="X615">
        <v>364</v>
      </c>
      <c r="Y615">
        <v>344.6</v>
      </c>
      <c r="Z615">
        <v>364</v>
      </c>
      <c r="AA615">
        <v>318</v>
      </c>
      <c r="AB615">
        <v>364</v>
      </c>
      <c r="AC615" s="1">
        <f>(Table2[[#This Row],[Close Price]]/Table2[[#This Row],[Day Low]])-1</f>
        <v>2.8179190751445038E-2</v>
      </c>
      <c r="AD615" s="1">
        <f>(Table2[[#This Row],[Day High]]/Table2[[#This Row],[Close Price]])-1</f>
        <v>2.3190442726633842E-2</v>
      </c>
      <c r="AE615" s="1">
        <f>(Table2[[#This Row],[Close Price]]/Table2[[#This Row],[Current Week Low]])-1</f>
        <v>3.2356355194428144E-2</v>
      </c>
      <c r="AF615" s="1">
        <f>(Table2[[#This Row],[Current Week High]]/Table2[[#This Row],[Close Price]])-1</f>
        <v>2.3190442726633842E-2</v>
      </c>
      <c r="AG615" s="1">
        <f>(Table2[[#This Row],[Close Price]]/Table2[[#This Row],[Current Month Low]])-1</f>
        <v>0.11871069182389937</v>
      </c>
      <c r="AH615" s="1">
        <f>(Table2[[#This Row],[Current Month High]]/Table2[[#This Row],[Close Price]])-1</f>
        <v>2.3190442726633842E-2</v>
      </c>
      <c r="AI615">
        <v>18.692902319044201</v>
      </c>
      <c r="AJ615">
        <v>31.759259259259199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-0.14000000000000001</v>
      </c>
      <c r="AM615" t="s">
        <v>2949</v>
      </c>
      <c r="AN615">
        <v>4.45</v>
      </c>
      <c r="AO615" t="s">
        <v>2950</v>
      </c>
      <c r="AP615">
        <v>-3.5866221198334998E-2</v>
      </c>
      <c r="AQ615">
        <f>(Table2[[#This Row],[Sharpe Ratio]]-AVERAGE(Table2[Sharpe Ratio]))/_xlfn.STDEV.P(Table2[Sharpe Ratio])</f>
        <v>-1.0465305958760909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16" spans="1:44" x14ac:dyDescent="0.3">
      <c r="A616" t="s">
        <v>687</v>
      </c>
      <c r="B616" t="s">
        <v>688</v>
      </c>
      <c r="C616" t="s">
        <v>2915</v>
      </c>
      <c r="D616" t="s">
        <v>283</v>
      </c>
      <c r="E616">
        <v>21854.074831739999</v>
      </c>
      <c r="F616">
        <v>2718.95</v>
      </c>
      <c r="G616">
        <v>-1.5924744035474401</v>
      </c>
      <c r="H616">
        <f>(Table2[[#This Row],[1Y Return vs Nifty]]-AVERAGE(Table2[1Y Return vs Nifty]))/_xlfn.STDEV.P(Table2[1Y Return vs Nifty])</f>
        <v>-0.55645404616119698</v>
      </c>
      <c r="I616">
        <v>-0.50362412511410304</v>
      </c>
      <c r="J616">
        <f>(Table2[[#This Row],[1M Return vs Nifty]]-AVERAGE(Table2[1M Return vs Nifty]))/_xlfn.STDEV.P(Table2[1M Return vs Nifty])</f>
        <v>-0.38096173262491823</v>
      </c>
      <c r="K616">
        <v>-6.5369251149653502</v>
      </c>
      <c r="L616">
        <f>(Table2[[#This Row],[6M Return vs Nifty]]-AVERAGE(Table2[6M Return vs Nifty]))/_xlfn.STDEV.P(Table2[6M Return vs Nifty])</f>
        <v>-0.58336313927625305</v>
      </c>
      <c r="M616">
        <v>-2.2077076116561898</v>
      </c>
      <c r="N616">
        <f>(Table2[[#This Row],[1W Return vs Nifty]]-AVERAGE(Table2[1W Return vs Nifty]))/_xlfn.STDEV.P(Table2[1W Return vs Nifty])</f>
        <v>-0.42101179222105833</v>
      </c>
      <c r="O616">
        <v>2685.02</v>
      </c>
      <c r="P616">
        <v>2571.89452820118</v>
      </c>
      <c r="Q616">
        <v>2437.0543489756001</v>
      </c>
      <c r="R616">
        <v>78.017742047551295</v>
      </c>
      <c r="S616" s="1">
        <f>(Table2[[#This Row],[Close Price]]-Table2[[#This Row],[20D EMA]])/Table2[[#This Row],[20D EMA]]</f>
        <v>1.2636777379684262E-2</v>
      </c>
      <c r="T616" s="1">
        <f>(Table2[[#This Row],[Close Price]]-Table2[[#This Row],[50D EMA]])/Table2[[#This Row],[50D EMA]]</f>
        <v>5.7177878091942011E-2</v>
      </c>
      <c r="U616" s="1">
        <f>(Table2[[#This Row],[Close Price]]-Table2[[#This Row],[200D EMA]])/Table2[[#This Row],[200D EMA]]</f>
        <v>0.11567064605797271</v>
      </c>
      <c r="V616">
        <v>0.81604995768661603</v>
      </c>
      <c r="W616">
        <v>2687</v>
      </c>
      <c r="X616">
        <v>2771.15</v>
      </c>
      <c r="Y616">
        <v>2631.55</v>
      </c>
      <c r="Z616">
        <v>2771.15</v>
      </c>
      <c r="AA616">
        <v>2507.9499999999998</v>
      </c>
      <c r="AB616">
        <v>2889</v>
      </c>
      <c r="AC616" s="1">
        <f>(Table2[[#This Row],[Close Price]]/Table2[[#This Row],[Day Low]])-1</f>
        <v>1.1890584294752538E-2</v>
      </c>
      <c r="AD616" s="1">
        <f>(Table2[[#This Row],[Day High]]/Table2[[#This Row],[Close Price]])-1</f>
        <v>1.9198587690101077E-2</v>
      </c>
      <c r="AE616" s="1">
        <f>(Table2[[#This Row],[Close Price]]/Table2[[#This Row],[Current Week Low]])-1</f>
        <v>3.3212365336018568E-2</v>
      </c>
      <c r="AF616" s="1">
        <f>(Table2[[#This Row],[Current Week High]]/Table2[[#This Row],[Close Price]])-1</f>
        <v>1.9198587690101077E-2</v>
      </c>
      <c r="AG616" s="1">
        <f>(Table2[[#This Row],[Close Price]]/Table2[[#This Row],[Current Month Low]])-1</f>
        <v>8.4132458781076114E-2</v>
      </c>
      <c r="AH616" s="1">
        <f>(Table2[[#This Row],[Current Month High]]/Table2[[#This Row],[Close Price]])-1</f>
        <v>6.2542525607311772E-2</v>
      </c>
      <c r="AI616">
        <v>6.2542525607311701</v>
      </c>
      <c r="AJ616">
        <v>39.885270360652299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0.16</v>
      </c>
      <c r="AM616" t="s">
        <v>2950</v>
      </c>
      <c r="AN616">
        <v>-1.3</v>
      </c>
      <c r="AO616" t="s">
        <v>2949</v>
      </c>
      <c r="AP616">
        <v>-3.6115218332477002E-2</v>
      </c>
      <c r="AQ616">
        <f>(Table2[[#This Row],[Sharpe Ratio]]-AVERAGE(Table2[Sharpe Ratio]))/_xlfn.STDEV.P(Table2[Sharpe Ratio])</f>
        <v>-1.0492789146291888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-2.9910696249126154</v>
      </c>
    </row>
    <row r="617" spans="1:44" x14ac:dyDescent="0.3">
      <c r="A617" t="s">
        <v>950</v>
      </c>
      <c r="B617" t="s">
        <v>951</v>
      </c>
      <c r="C617" t="s">
        <v>2924</v>
      </c>
      <c r="D617" t="s">
        <v>952</v>
      </c>
      <c r="E617">
        <v>13140.69299163</v>
      </c>
      <c r="F617">
        <v>1428.1</v>
      </c>
      <c r="G617">
        <v>-23.220740640577802</v>
      </c>
      <c r="H617">
        <f>(Table2[[#This Row],[1Y Return vs Nifty]]-AVERAGE(Table2[1Y Return vs Nifty]))/_xlfn.STDEV.P(Table2[1Y Return vs Nifty])</f>
        <v>-0.81409521350467728</v>
      </c>
      <c r="I617">
        <v>2.6482881189613598</v>
      </c>
      <c r="J617">
        <f>(Table2[[#This Row],[1M Return vs Nifty]]-AVERAGE(Table2[1M Return vs Nifty]))/_xlfn.STDEV.P(Table2[1M Return vs Nifty])</f>
        <v>-7.3064153149343947E-2</v>
      </c>
      <c r="K617">
        <v>-24.937037342288299</v>
      </c>
      <c r="L617">
        <f>(Table2[[#This Row],[6M Return vs Nifty]]-AVERAGE(Table2[6M Return vs Nifty]))/_xlfn.STDEV.P(Table2[6M Return vs Nifty])</f>
        <v>-1.1471786980524326</v>
      </c>
      <c r="M617">
        <v>0.66872930354210103</v>
      </c>
      <c r="N617">
        <f>(Table2[[#This Row],[1W Return vs Nifty]]-AVERAGE(Table2[1W Return vs Nifty]))/_xlfn.STDEV.P(Table2[1W Return vs Nifty])</f>
        <v>0.14894435933441294</v>
      </c>
      <c r="O617">
        <v>1378.23</v>
      </c>
      <c r="P617">
        <v>1367.1429764601601</v>
      </c>
      <c r="Q617">
        <v>1462.4159283653701</v>
      </c>
      <c r="R617">
        <v>53.079408904917301</v>
      </c>
      <c r="S617" s="1">
        <f>(Table2[[#This Row],[Close Price]]-Table2[[#This Row],[20D EMA]])/Table2[[#This Row],[20D EMA]]</f>
        <v>3.6184091189424034E-2</v>
      </c>
      <c r="T617" s="1">
        <f>(Table2[[#This Row],[Close Price]]-Table2[[#This Row],[50D EMA]])/Table2[[#This Row],[50D EMA]]</f>
        <v>4.4587160662355338E-2</v>
      </c>
      <c r="U617" s="1">
        <f>(Table2[[#This Row],[Close Price]]-Table2[[#This Row],[200D EMA]])/Table2[[#This Row],[200D EMA]]</f>
        <v>-2.3465231538969303E-2</v>
      </c>
      <c r="V617">
        <v>1.20404200227837</v>
      </c>
      <c r="W617">
        <v>1417</v>
      </c>
      <c r="X617">
        <v>1469.95</v>
      </c>
      <c r="Y617">
        <v>1416.35</v>
      </c>
      <c r="Z617">
        <v>1469.95</v>
      </c>
      <c r="AA617">
        <v>1204.2</v>
      </c>
      <c r="AB617">
        <v>1469.95</v>
      </c>
      <c r="AC617" s="1">
        <f>(Table2[[#This Row],[Close Price]]/Table2[[#This Row],[Day Low]])-1</f>
        <v>7.8334509527169249E-3</v>
      </c>
      <c r="AD617" s="1">
        <f>(Table2[[#This Row],[Day High]]/Table2[[#This Row],[Close Price]])-1</f>
        <v>2.9304670541278721E-2</v>
      </c>
      <c r="AE617" s="1">
        <f>(Table2[[#This Row],[Close Price]]/Table2[[#This Row],[Current Week Low]])-1</f>
        <v>8.2959720408091187E-3</v>
      </c>
      <c r="AF617" s="1">
        <f>(Table2[[#This Row],[Current Week High]]/Table2[[#This Row],[Close Price]])-1</f>
        <v>2.9304670541278721E-2</v>
      </c>
      <c r="AG617" s="1">
        <f>(Table2[[#This Row],[Close Price]]/Table2[[#This Row],[Current Month Low]])-1</f>
        <v>0.18593256934064106</v>
      </c>
      <c r="AH617" s="1">
        <f>(Table2[[#This Row],[Current Month High]]/Table2[[#This Row],[Close Price]])-1</f>
        <v>2.9304670541278721E-2</v>
      </c>
      <c r="AI617">
        <v>31.3248371962747</v>
      </c>
      <c r="AJ617">
        <v>18.593256934064101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0</v>
      </c>
      <c r="AM617" t="s">
        <v>2951</v>
      </c>
      <c r="AN617">
        <v>6.77</v>
      </c>
      <c r="AO617" t="s">
        <v>2950</v>
      </c>
      <c r="AP617">
        <v>-3.623857912641E-2</v>
      </c>
      <c r="AQ617">
        <f>(Table2[[#This Row],[Sharpe Ratio]]-AVERAGE(Table2[Sharpe Ratio]))/_xlfn.STDEV.P(Table2[Sharpe Ratio])</f>
        <v>-1.0506405157758503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18" spans="1:44" x14ac:dyDescent="0.3">
      <c r="A618" t="s">
        <v>652</v>
      </c>
      <c r="B618" t="s">
        <v>653</v>
      </c>
      <c r="C618" t="s">
        <v>2910</v>
      </c>
      <c r="D618" t="s">
        <v>188</v>
      </c>
      <c r="E618">
        <v>23780.52</v>
      </c>
      <c r="F618">
        <v>711.35</v>
      </c>
      <c r="G618">
        <v>42.626177666889198</v>
      </c>
      <c r="H618">
        <f>(Table2[[#This Row],[1Y Return vs Nifty]]-AVERAGE(Table2[1Y Return vs Nifty]))/_xlfn.STDEV.P(Table2[1Y Return vs Nifty])</f>
        <v>-2.9710708857673029E-2</v>
      </c>
      <c r="I618">
        <v>28.320798704034399</v>
      </c>
      <c r="J618">
        <f>(Table2[[#This Row],[1M Return vs Nifty]]-AVERAGE(Table2[1M Return vs Nifty]))/_xlfn.STDEV.P(Table2[1M Return vs Nifty])</f>
        <v>2.4347797384637118</v>
      </c>
      <c r="K618">
        <v>30.424108984037598</v>
      </c>
      <c r="L618">
        <f>(Table2[[#This Row],[6M Return vs Nifty]]-AVERAGE(Table2[6M Return vs Nifty]))/_xlfn.STDEV.P(Table2[6M Return vs Nifty])</f>
        <v>0.54919550145474927</v>
      </c>
      <c r="M618">
        <v>0.40058912923825502</v>
      </c>
      <c r="N618">
        <f>(Table2[[#This Row],[1W Return vs Nifty]]-AVERAGE(Table2[1W Return vs Nifty]))/_xlfn.STDEV.P(Table2[1W Return vs Nifty])</f>
        <v>9.5813299509623445E-2</v>
      </c>
      <c r="O618">
        <v>674.92</v>
      </c>
      <c r="P618">
        <v>600.05441448845795</v>
      </c>
      <c r="Q618">
        <v>516.93527551782302</v>
      </c>
      <c r="R618">
        <v>74.935180431994993</v>
      </c>
      <c r="S618" s="1">
        <f>(Table2[[#This Row],[Close Price]]-Table2[[#This Row],[20D EMA]])/Table2[[#This Row],[20D EMA]]</f>
        <v>5.3976767616902843E-2</v>
      </c>
      <c r="T618" s="1">
        <f>(Table2[[#This Row],[Close Price]]-Table2[[#This Row],[50D EMA]])/Table2[[#This Row],[50D EMA]]</f>
        <v>0.18547582156598375</v>
      </c>
      <c r="U618" s="1">
        <f>(Table2[[#This Row],[Close Price]]-Table2[[#This Row],[200D EMA]])/Table2[[#This Row],[200D EMA]]</f>
        <v>0.37609103825895496</v>
      </c>
      <c r="V618">
        <v>0.373205231986807</v>
      </c>
      <c r="W618">
        <v>700.05</v>
      </c>
      <c r="X618">
        <v>726.9</v>
      </c>
      <c r="Y618">
        <v>700.05</v>
      </c>
      <c r="Z618">
        <v>732.6</v>
      </c>
      <c r="AA618">
        <v>603.95000000000005</v>
      </c>
      <c r="AB618">
        <v>762</v>
      </c>
      <c r="AC618" s="1">
        <f>(Table2[[#This Row],[Close Price]]/Table2[[#This Row],[Day Low]])-1</f>
        <v>1.6141704163988413E-2</v>
      </c>
      <c r="AD618" s="1">
        <f>(Table2[[#This Row],[Day High]]/Table2[[#This Row],[Close Price]])-1</f>
        <v>2.1859843958670133E-2</v>
      </c>
      <c r="AE618" s="1">
        <f>(Table2[[#This Row],[Close Price]]/Table2[[#This Row],[Current Week Low]])-1</f>
        <v>1.6141704163988413E-2</v>
      </c>
      <c r="AF618" s="1">
        <f>(Table2[[#This Row],[Current Week High]]/Table2[[#This Row],[Close Price]])-1</f>
        <v>2.9872777113938209E-2</v>
      </c>
      <c r="AG618" s="1">
        <f>(Table2[[#This Row],[Close Price]]/Table2[[#This Row],[Current Month Low]])-1</f>
        <v>0.17782929050418073</v>
      </c>
      <c r="AH618" s="1">
        <f>(Table2[[#This Row],[Current Month High]]/Table2[[#This Row],[Close Price]])-1</f>
        <v>7.120264286216349E-2</v>
      </c>
      <c r="AI618">
        <v>7.1202642862163401</v>
      </c>
      <c r="AJ618">
        <v>73.860442380544995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0.55000000000000004</v>
      </c>
      <c r="AM618" t="s">
        <v>2950</v>
      </c>
      <c r="AN618">
        <v>0.54</v>
      </c>
      <c r="AO618" t="s">
        <v>2950</v>
      </c>
      <c r="AP618">
        <v>-3.7084270552864E-2</v>
      </c>
      <c r="AQ618">
        <f>(Table2[[#This Row],[Sharpe Ratio]]-AVERAGE(Table2[Sharpe Ratio]))/_xlfn.STDEV.P(Table2[Sharpe Ratio])</f>
        <v>-1.0599748786578431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1.9901029519125681</v>
      </c>
    </row>
    <row r="619" spans="1:44" x14ac:dyDescent="0.3">
      <c r="A619" t="s">
        <v>906</v>
      </c>
      <c r="B619" t="s">
        <v>907</v>
      </c>
      <c r="C619" t="s">
        <v>2924</v>
      </c>
      <c r="D619" t="s">
        <v>630</v>
      </c>
      <c r="E619">
        <v>14566.2770043</v>
      </c>
      <c r="F619">
        <v>148.72999999999999</v>
      </c>
      <c r="G619">
        <v>-39.6025010609711</v>
      </c>
      <c r="H619">
        <f>(Table2[[#This Row],[1Y Return vs Nifty]]-AVERAGE(Table2[1Y Return vs Nifty]))/_xlfn.STDEV.P(Table2[1Y Return vs Nifty])</f>
        <v>-1.0092387276262633</v>
      </c>
      <c r="I619">
        <v>-3.9338817878955701</v>
      </c>
      <c r="J619">
        <f>(Table2[[#This Row],[1M Return vs Nifty]]-AVERAGE(Table2[1M Return vs Nifty]))/_xlfn.STDEV.P(Table2[1M Return vs Nifty])</f>
        <v>-0.71604975207507771</v>
      </c>
      <c r="K619">
        <v>-54.858023021816301</v>
      </c>
      <c r="L619">
        <f>(Table2[[#This Row],[6M Return vs Nifty]]-AVERAGE(Table2[6M Return vs Nifty]))/_xlfn.STDEV.P(Table2[6M Return vs Nifty])</f>
        <v>-2.0640164353237545</v>
      </c>
      <c r="M619">
        <v>-8.8212697859045797</v>
      </c>
      <c r="N619">
        <f>(Table2[[#This Row],[1W Return vs Nifty]]-AVERAGE(Table2[1W Return vs Nifty]))/_xlfn.STDEV.P(Table2[1W Return vs Nifty])</f>
        <v>-1.731466551367965</v>
      </c>
      <c r="O619">
        <v>153.97</v>
      </c>
      <c r="P619">
        <v>152.27398336254299</v>
      </c>
      <c r="Q619">
        <v>186.865303322297</v>
      </c>
      <c r="R619">
        <v>73.011182956864204</v>
      </c>
      <c r="S619" s="1">
        <f>(Table2[[#This Row],[Close Price]]-Table2[[#This Row],[20D EMA]])/Table2[[#This Row],[20D EMA]]</f>
        <v>-3.4032603753978104E-2</v>
      </c>
      <c r="T619" s="1">
        <f>(Table2[[#This Row],[Close Price]]-Table2[[#This Row],[50D EMA]])/Table2[[#This Row],[50D EMA]]</f>
        <v>-2.3273728606056594E-2</v>
      </c>
      <c r="U619" s="1">
        <f>(Table2[[#This Row],[Close Price]]-Table2[[#This Row],[200D EMA]])/Table2[[#This Row],[200D EMA]]</f>
        <v>-0.20407910213552552</v>
      </c>
      <c r="V619">
        <v>0.90445070928835103</v>
      </c>
      <c r="W619">
        <v>148.1</v>
      </c>
      <c r="X619">
        <v>153.80000000000001</v>
      </c>
      <c r="Y619">
        <v>148.1</v>
      </c>
      <c r="Z619">
        <v>154.35</v>
      </c>
      <c r="AA619">
        <v>125.5</v>
      </c>
      <c r="AB619">
        <v>168.7</v>
      </c>
      <c r="AC619" s="1">
        <f>(Table2[[#This Row],[Close Price]]/Table2[[#This Row],[Day Low]])-1</f>
        <v>4.2538825118163537E-3</v>
      </c>
      <c r="AD619" s="1">
        <f>(Table2[[#This Row],[Day High]]/Table2[[#This Row],[Close Price]])-1</f>
        <v>3.4088616956901907E-2</v>
      </c>
      <c r="AE619" s="1">
        <f>(Table2[[#This Row],[Close Price]]/Table2[[#This Row],[Current Week Low]])-1</f>
        <v>4.2538825118163537E-3</v>
      </c>
      <c r="AF619" s="1">
        <f>(Table2[[#This Row],[Current Week High]]/Table2[[#This Row],[Close Price]])-1</f>
        <v>3.7786593155382242E-2</v>
      </c>
      <c r="AG619" s="1">
        <f>(Table2[[#This Row],[Close Price]]/Table2[[#This Row],[Current Month Low]])-1</f>
        <v>0.18509960159362548</v>
      </c>
      <c r="AH619" s="1">
        <f>(Table2[[#This Row],[Current Month High]]/Table2[[#This Row],[Close Price]])-1</f>
        <v>0.13427015397028175</v>
      </c>
      <c r="AI619">
        <v>101.50608485174401</v>
      </c>
      <c r="AJ619">
        <v>18.5099601593625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-0.06</v>
      </c>
      <c r="AM619" t="s">
        <v>2949</v>
      </c>
      <c r="AN619">
        <v>-3.14</v>
      </c>
      <c r="AO619" t="s">
        <v>2949</v>
      </c>
      <c r="AP619">
        <v>-3.735347099045E-2</v>
      </c>
      <c r="AQ619">
        <f>(Table2[[#This Row],[Sharpe Ratio]]-AVERAGE(Table2[Sharpe Ratio]))/_xlfn.STDEV.P(Table2[Sharpe Ratio])</f>
        <v>-1.0629461924181767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0" spans="1:44" x14ac:dyDescent="0.3">
      <c r="A620" t="s">
        <v>1229</v>
      </c>
      <c r="B620" t="s">
        <v>1230</v>
      </c>
      <c r="C620" t="s">
        <v>2922</v>
      </c>
      <c r="D620" t="s">
        <v>523</v>
      </c>
      <c r="E620">
        <v>8375.5660058399899</v>
      </c>
      <c r="F620">
        <v>771.55</v>
      </c>
      <c r="G620">
        <v>-52.080259828371602</v>
      </c>
      <c r="H620">
        <f>(Table2[[#This Row],[1Y Return vs Nifty]]-AVERAGE(Table2[1Y Return vs Nifty]))/_xlfn.STDEV.P(Table2[1Y Return vs Nifty])</f>
        <v>-1.1578768246161779</v>
      </c>
      <c r="I620">
        <v>-2.5934278425677699</v>
      </c>
      <c r="J620">
        <f>(Table2[[#This Row],[1M Return vs Nifty]]-AVERAGE(Table2[1M Return vs Nifty]))/_xlfn.STDEV.P(Table2[1M Return vs Nifty])</f>
        <v>-0.58510621900536952</v>
      </c>
      <c r="K620">
        <v>-33.641165664800297</v>
      </c>
      <c r="L620">
        <f>(Table2[[#This Row],[6M Return vs Nifty]]-AVERAGE(Table2[6M Return vs Nifty]))/_xlfn.STDEV.P(Table2[6M Return vs Nifty])</f>
        <v>-1.4138902763942933</v>
      </c>
      <c r="M620">
        <v>-2.7252557810567399</v>
      </c>
      <c r="N620">
        <f>(Table2[[#This Row],[1W Return vs Nifty]]-AVERAGE(Table2[1W Return vs Nifty]))/_xlfn.STDEV.P(Table2[1W Return vs Nifty])</f>
        <v>-0.52356219453216957</v>
      </c>
      <c r="O620">
        <v>779.15</v>
      </c>
      <c r="P620">
        <v>803.15341870642203</v>
      </c>
      <c r="Q620">
        <v>878.42077180571403</v>
      </c>
      <c r="R620">
        <v>15.3773766961465</v>
      </c>
      <c r="S620" s="1">
        <f>(Table2[[#This Row],[Close Price]]-Table2[[#This Row],[20D EMA]])/Table2[[#This Row],[20D EMA]]</f>
        <v>-9.7542193415902246E-3</v>
      </c>
      <c r="T620" s="1">
        <f>(Table2[[#This Row],[Close Price]]-Table2[[#This Row],[50D EMA]])/Table2[[#This Row],[50D EMA]]</f>
        <v>-3.9349167880432225E-2</v>
      </c>
      <c r="U620" s="1">
        <f>(Table2[[#This Row],[Close Price]]-Table2[[#This Row],[200D EMA]])/Table2[[#This Row],[200D EMA]]</f>
        <v>-0.12166239145964933</v>
      </c>
      <c r="V620">
        <v>0.93272440046546301</v>
      </c>
      <c r="W620">
        <v>768</v>
      </c>
      <c r="X620">
        <v>777.9</v>
      </c>
      <c r="Y620">
        <v>768</v>
      </c>
      <c r="Z620">
        <v>779.35</v>
      </c>
      <c r="AA620">
        <v>720.4</v>
      </c>
      <c r="AB620">
        <v>795</v>
      </c>
      <c r="AC620" s="1">
        <f>(Table2[[#This Row],[Close Price]]/Table2[[#This Row],[Day Low]])-1</f>
        <v>4.6223958333333481E-3</v>
      </c>
      <c r="AD620" s="1">
        <f>(Table2[[#This Row],[Day High]]/Table2[[#This Row],[Close Price]])-1</f>
        <v>8.2301859892424112E-3</v>
      </c>
      <c r="AE620" s="1">
        <f>(Table2[[#This Row],[Close Price]]/Table2[[#This Row],[Current Week Low]])-1</f>
        <v>4.6223958333333481E-3</v>
      </c>
      <c r="AF620" s="1">
        <f>(Table2[[#This Row],[Current Week High]]/Table2[[#This Row],[Close Price]])-1</f>
        <v>1.0109519797809607E-2</v>
      </c>
      <c r="AG620" s="1">
        <f>(Table2[[#This Row],[Close Price]]/Table2[[#This Row],[Current Month Low]])-1</f>
        <v>7.1002220988339859E-2</v>
      </c>
      <c r="AH620" s="1">
        <f>(Table2[[#This Row],[Current Month High]]/Table2[[#This Row],[Close Price]])-1</f>
        <v>3.0393364007517354E-2</v>
      </c>
      <c r="AI620">
        <v>43.386689132266198</v>
      </c>
      <c r="AJ620">
        <v>7.1002220988339797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-0.18</v>
      </c>
      <c r="AM620" t="s">
        <v>2949</v>
      </c>
      <c r="AN620">
        <v>-0.02</v>
      </c>
      <c r="AO620" t="s">
        <v>2949</v>
      </c>
      <c r="AP620">
        <v>-3.7747487291420002E-2</v>
      </c>
      <c r="AQ620">
        <f>(Table2[[#This Row],[Sharpe Ratio]]-AVERAGE(Table2[Sharpe Ratio]))/_xlfn.STDEV.P(Table2[Sharpe Ratio])</f>
        <v>-1.0672951677295335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1" spans="1:44" x14ac:dyDescent="0.3">
      <c r="A621" t="s">
        <v>483</v>
      </c>
      <c r="B621" t="s">
        <v>484</v>
      </c>
      <c r="C621" t="s">
        <v>621</v>
      </c>
      <c r="D621" t="s">
        <v>485</v>
      </c>
      <c r="E621">
        <v>39657.487468259998</v>
      </c>
      <c r="F621">
        <v>40455.85</v>
      </c>
      <c r="G621">
        <v>-20.2049067872968</v>
      </c>
      <c r="H621">
        <f>(Table2[[#This Row],[1Y Return vs Nifty]]-AVERAGE(Table2[1Y Return vs Nifty]))/_xlfn.STDEV.P(Table2[1Y Return vs Nifty])</f>
        <v>-0.77816986720285619</v>
      </c>
      <c r="I621">
        <v>10.6546196161477</v>
      </c>
      <c r="J621">
        <f>(Table2[[#This Row],[1M Return vs Nifty]]-AVERAGE(Table2[1M Return vs Nifty]))/_xlfn.STDEV.P(Table2[1M Return vs Nifty])</f>
        <v>0.70904204066881904</v>
      </c>
      <c r="K621">
        <v>-3.41360305966912</v>
      </c>
      <c r="L621">
        <f>(Table2[[#This Row],[6M Return vs Nifty]]-AVERAGE(Table2[6M Return vs Nifty]))/_xlfn.STDEV.P(Table2[6M Return vs Nifty])</f>
        <v>-0.48765842030014406</v>
      </c>
      <c r="M621">
        <v>3.9738787524689698</v>
      </c>
      <c r="N621">
        <f>(Table2[[#This Row],[1W Return vs Nifty]]-AVERAGE(Table2[1W Return vs Nifty]))/_xlfn.STDEV.P(Table2[1W Return vs Nifty])</f>
        <v>0.80384843537120076</v>
      </c>
      <c r="O621">
        <v>38474.9</v>
      </c>
      <c r="P621">
        <v>37165.911627329602</v>
      </c>
      <c r="Q621">
        <v>37196.9321471902</v>
      </c>
      <c r="R621">
        <v>52.995346049189699</v>
      </c>
      <c r="S621" s="1">
        <f>(Table2[[#This Row],[Close Price]]-Table2[[#This Row],[20D EMA]])/Table2[[#This Row],[20D EMA]]</f>
        <v>5.1486813480996624E-2</v>
      </c>
      <c r="T621" s="1">
        <f>(Table2[[#This Row],[Close Price]]-Table2[[#This Row],[50D EMA]])/Table2[[#This Row],[50D EMA]]</f>
        <v>8.8520319524495975E-2</v>
      </c>
      <c r="U621" s="1">
        <f>(Table2[[#This Row],[Close Price]]-Table2[[#This Row],[200D EMA]])/Table2[[#This Row],[200D EMA]]</f>
        <v>8.7612543956961025E-2</v>
      </c>
      <c r="V621">
        <v>0.70282121398143405</v>
      </c>
      <c r="W621">
        <v>40018.35</v>
      </c>
      <c r="X621">
        <v>40700</v>
      </c>
      <c r="Y621">
        <v>39290</v>
      </c>
      <c r="Z621">
        <v>40700</v>
      </c>
      <c r="AA621">
        <v>35800.65</v>
      </c>
      <c r="AB621">
        <v>40700</v>
      </c>
      <c r="AC621" s="1">
        <f>(Table2[[#This Row],[Close Price]]/Table2[[#This Row],[Day Low]])-1</f>
        <v>1.0932484722633529E-2</v>
      </c>
      <c r="AD621" s="1">
        <f>(Table2[[#This Row],[Day High]]/Table2[[#This Row],[Close Price]])-1</f>
        <v>6.0349739283689363E-3</v>
      </c>
      <c r="AE621" s="1">
        <f>(Table2[[#This Row],[Close Price]]/Table2[[#This Row],[Current Week Low]])-1</f>
        <v>2.9672944769661536E-2</v>
      </c>
      <c r="AF621" s="1">
        <f>(Table2[[#This Row],[Current Week High]]/Table2[[#This Row],[Close Price]])-1</f>
        <v>6.0349739283689363E-3</v>
      </c>
      <c r="AG621" s="1">
        <f>(Table2[[#This Row],[Close Price]]/Table2[[#This Row],[Current Month Low]])-1</f>
        <v>0.13003115865214721</v>
      </c>
      <c r="AH621" s="1">
        <f>(Table2[[#This Row],[Current Month High]]/Table2[[#This Row],[Close Price]])-1</f>
        <v>6.0349739283689363E-3</v>
      </c>
      <c r="AI621">
        <v>6.0044468228945798</v>
      </c>
      <c r="AJ621">
        <v>22.3338035473184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0.06</v>
      </c>
      <c r="AM621" t="s">
        <v>2950</v>
      </c>
      <c r="AN621">
        <v>4.29</v>
      </c>
      <c r="AO621" t="s">
        <v>2950</v>
      </c>
      <c r="AP621">
        <v>-3.9927237955888997E-2</v>
      </c>
      <c r="AQ621">
        <f>(Table2[[#This Row],[Sharpe Ratio]]-AVERAGE(Table2[Sharpe Ratio]))/_xlfn.STDEV.P(Table2[Sharpe Ratio])</f>
        <v>-1.0913542784854888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2" spans="1:44" x14ac:dyDescent="0.3">
      <c r="A622" t="s">
        <v>838</v>
      </c>
      <c r="B622" t="s">
        <v>839</v>
      </c>
      <c r="C622" t="s">
        <v>2922</v>
      </c>
      <c r="D622" t="s">
        <v>523</v>
      </c>
      <c r="E622">
        <v>16637.957786999999</v>
      </c>
      <c r="F622">
        <v>3536.85</v>
      </c>
      <c r="G622">
        <v>-47.736729489245697</v>
      </c>
      <c r="H622">
        <f>(Table2[[#This Row],[1Y Return vs Nifty]]-AVERAGE(Table2[1Y Return vs Nifty]))/_xlfn.STDEV.P(Table2[1Y Return vs Nifty])</f>
        <v>-1.1061356348832612</v>
      </c>
      <c r="I622">
        <v>6.0896513297352302</v>
      </c>
      <c r="J622">
        <f>(Table2[[#This Row],[1M Return vs Nifty]]-AVERAGE(Table2[1M Return vs Nifty]))/_xlfn.STDEV.P(Table2[1M Return vs Nifty])</f>
        <v>0.26310872243919248</v>
      </c>
      <c r="K622">
        <v>-17.9822234288585</v>
      </c>
      <c r="L622">
        <f>(Table2[[#This Row],[6M Return vs Nifty]]-AVERAGE(Table2[6M Return vs Nifty]))/_xlfn.STDEV.P(Table2[6M Return vs Nifty])</f>
        <v>-0.93406954717660273</v>
      </c>
      <c r="M622">
        <v>2.7553970853563001</v>
      </c>
      <c r="N622">
        <f>(Table2[[#This Row],[1W Return vs Nifty]]-AVERAGE(Table2[1W Return vs Nifty]))/_xlfn.STDEV.P(Table2[1W Return vs Nifty])</f>
        <v>0.56241045421507418</v>
      </c>
      <c r="O622">
        <v>3500.51</v>
      </c>
      <c r="P622">
        <v>3393.6795543538301</v>
      </c>
      <c r="Q622">
        <v>3541.9258899962601</v>
      </c>
      <c r="R622">
        <v>51.3620784639619</v>
      </c>
      <c r="S622" s="1">
        <f>(Table2[[#This Row],[Close Price]]-Table2[[#This Row],[20D EMA]])/Table2[[#This Row],[20D EMA]]</f>
        <v>1.0381344432668294E-2</v>
      </c>
      <c r="T622" s="1">
        <f>(Table2[[#This Row],[Close Price]]-Table2[[#This Row],[50D EMA]])/Table2[[#This Row],[50D EMA]]</f>
        <v>4.2187379024190168E-2</v>
      </c>
      <c r="U622" s="1">
        <f>(Table2[[#This Row],[Close Price]]-Table2[[#This Row],[200D EMA]])/Table2[[#This Row],[200D EMA]]</f>
        <v>-1.4330875783133874E-3</v>
      </c>
      <c r="V622">
        <v>1.1999413850508001</v>
      </c>
      <c r="W622">
        <v>3529</v>
      </c>
      <c r="X622">
        <v>3690</v>
      </c>
      <c r="Y622">
        <v>3529</v>
      </c>
      <c r="Z622">
        <v>3719.8</v>
      </c>
      <c r="AA622">
        <v>2875.95</v>
      </c>
      <c r="AB622">
        <v>3847.7</v>
      </c>
      <c r="AC622" s="1">
        <f>(Table2[[#This Row],[Close Price]]/Table2[[#This Row],[Day Low]])-1</f>
        <v>2.2244261830546286E-3</v>
      </c>
      <c r="AD622" s="1">
        <f>(Table2[[#This Row],[Day High]]/Table2[[#This Row],[Close Price]])-1</f>
        <v>4.3301242631154757E-2</v>
      </c>
      <c r="AE622" s="1">
        <f>(Table2[[#This Row],[Close Price]]/Table2[[#This Row],[Current Week Low]])-1</f>
        <v>2.2244261830546286E-3</v>
      </c>
      <c r="AF622" s="1">
        <f>(Table2[[#This Row],[Current Week High]]/Table2[[#This Row],[Close Price]])-1</f>
        <v>5.1726819062159812E-2</v>
      </c>
      <c r="AG622" s="1">
        <f>(Table2[[#This Row],[Close Price]]/Table2[[#This Row],[Current Month Low]])-1</f>
        <v>0.22980232618786833</v>
      </c>
      <c r="AH622" s="1">
        <f>(Table2[[#This Row],[Current Month High]]/Table2[[#This Row],[Close Price]])-1</f>
        <v>8.7888940724090592E-2</v>
      </c>
      <c r="AI622">
        <v>33.572246490521202</v>
      </c>
      <c r="AJ622">
        <v>22.9802326187868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7.0000000000000007E-2</v>
      </c>
      <c r="AM622" t="s">
        <v>2950</v>
      </c>
      <c r="AN622">
        <v>6.56</v>
      </c>
      <c r="AO622" t="s">
        <v>2950</v>
      </c>
      <c r="AP622">
        <v>-4.0099472080674999E-2</v>
      </c>
      <c r="AQ622">
        <f>(Table2[[#This Row],[Sharpe Ratio]]-AVERAGE(Table2[Sharpe Ratio]))/_xlfn.STDEV.P(Table2[Sharpe Ratio])</f>
        <v>-1.0932553215505179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3" spans="1:44" x14ac:dyDescent="0.3">
      <c r="A623" t="s">
        <v>861</v>
      </c>
      <c r="B623" t="s">
        <v>862</v>
      </c>
      <c r="C623" t="s">
        <v>2911</v>
      </c>
      <c r="D623" t="s">
        <v>46</v>
      </c>
      <c r="E623">
        <v>15601.255208549999</v>
      </c>
      <c r="F623">
        <v>1750.95</v>
      </c>
      <c r="G623">
        <v>11.077477077299401</v>
      </c>
      <c r="H623">
        <f>(Table2[[#This Row],[1Y Return vs Nifty]]-AVERAGE(Table2[1Y Return vs Nifty]))/_xlfn.STDEV.P(Table2[1Y Return vs Nifty])</f>
        <v>-0.4055265028280316</v>
      </c>
      <c r="I623">
        <v>4.1262188589816597</v>
      </c>
      <c r="J623">
        <f>(Table2[[#This Row],[1M Return vs Nifty]]-AVERAGE(Table2[1M Return vs Nifty]))/_xlfn.STDEV.P(Table2[1M Return vs Nifty])</f>
        <v>7.1308932852697612E-2</v>
      </c>
      <c r="K623">
        <v>36.649579574939601</v>
      </c>
      <c r="L623">
        <f>(Table2[[#This Row],[6M Return vs Nifty]]-AVERAGE(Table2[6M Return vs Nifty]))/_xlfn.STDEV.P(Table2[6M Return vs Nifty])</f>
        <v>0.73995614119921482</v>
      </c>
      <c r="M623">
        <v>1.4388285283534601</v>
      </c>
      <c r="N623">
        <f>(Table2[[#This Row],[1W Return vs Nifty]]-AVERAGE(Table2[1W Return vs Nifty]))/_xlfn.STDEV.P(Table2[1W Return vs Nifty])</f>
        <v>0.30153689079936119</v>
      </c>
      <c r="O623">
        <v>1655.24</v>
      </c>
      <c r="P623">
        <v>1538.1110440100999</v>
      </c>
      <c r="Q623">
        <v>1338.11667331949</v>
      </c>
      <c r="R623">
        <v>76.718562919560398</v>
      </c>
      <c r="S623" s="1">
        <f>(Table2[[#This Row],[Close Price]]-Table2[[#This Row],[20D EMA]])/Table2[[#This Row],[20D EMA]]</f>
        <v>5.7822430584084504E-2</v>
      </c>
      <c r="T623" s="1">
        <f>(Table2[[#This Row],[Close Price]]-Table2[[#This Row],[50D EMA]])/Table2[[#This Row],[50D EMA]]</f>
        <v>0.13837684659944652</v>
      </c>
      <c r="U623" s="1">
        <f>(Table2[[#This Row],[Close Price]]-Table2[[#This Row],[200D EMA]])/Table2[[#This Row],[200D EMA]]</f>
        <v>0.30851818448415785</v>
      </c>
      <c r="V623">
        <v>0.84496597962301201</v>
      </c>
      <c r="W623">
        <v>1741.05</v>
      </c>
      <c r="X623">
        <v>1765</v>
      </c>
      <c r="Y623">
        <v>1735.05</v>
      </c>
      <c r="Z623">
        <v>1791</v>
      </c>
      <c r="AA623">
        <v>1462.05</v>
      </c>
      <c r="AB623">
        <v>1791</v>
      </c>
      <c r="AC623" s="1">
        <f>(Table2[[#This Row],[Close Price]]/Table2[[#This Row],[Day Low]])-1</f>
        <v>5.6862238304471457E-3</v>
      </c>
      <c r="AD623" s="1">
        <f>(Table2[[#This Row],[Day High]]/Table2[[#This Row],[Close Price]])-1</f>
        <v>8.024215425911585E-3</v>
      </c>
      <c r="AE623" s="1">
        <f>(Table2[[#This Row],[Close Price]]/Table2[[#This Row],[Current Week Low]])-1</f>
        <v>9.1640010374340886E-3</v>
      </c>
      <c r="AF623" s="1">
        <f>(Table2[[#This Row],[Current Week High]]/Table2[[#This Row],[Close Price]])-1</f>
        <v>2.2873297352865585E-2</v>
      </c>
      <c r="AG623" s="1">
        <f>(Table2[[#This Row],[Close Price]]/Table2[[#This Row],[Current Month Low]])-1</f>
        <v>0.19759926131117278</v>
      </c>
      <c r="AH623" s="1">
        <f>(Table2[[#This Row],[Current Month High]]/Table2[[#This Row],[Close Price]])-1</f>
        <v>2.2873297352865585E-2</v>
      </c>
      <c r="AI623">
        <v>2.28732973528655</v>
      </c>
      <c r="AJ623">
        <v>70.832723547490104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0.21</v>
      </c>
      <c r="AM623" t="s">
        <v>2950</v>
      </c>
      <c r="AN623">
        <v>13.64</v>
      </c>
      <c r="AO623" t="s">
        <v>2950</v>
      </c>
      <c r="AP623">
        <v>-4.0494673658549002E-2</v>
      </c>
      <c r="AQ623">
        <f>(Table2[[#This Row],[Sharpe Ratio]]-AVERAGE(Table2[Sharpe Ratio]))/_xlfn.STDEV.P(Table2[Sharpe Ratio])</f>
        <v>-1.0976173794170379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-0.39034191739379587</v>
      </c>
    </row>
    <row r="624" spans="1:44" x14ac:dyDescent="0.3">
      <c r="A624" t="s">
        <v>251</v>
      </c>
      <c r="B624" t="s">
        <v>252</v>
      </c>
      <c r="C624" t="s">
        <v>2915</v>
      </c>
      <c r="D624" t="s">
        <v>65</v>
      </c>
      <c r="E624">
        <v>97681.440223124999</v>
      </c>
      <c r="F624">
        <v>6078.4</v>
      </c>
      <c r="G624">
        <v>-6.5214357213914802</v>
      </c>
      <c r="H624">
        <f>(Table2[[#This Row],[1Y Return vs Nifty]]-AVERAGE(Table2[1Y Return vs Nifty]))/_xlfn.STDEV.P(Table2[1Y Return vs Nifty])</f>
        <v>-0.61516903208762141</v>
      </c>
      <c r="I624">
        <v>0.27111731791084098</v>
      </c>
      <c r="J624">
        <f>(Table2[[#This Row],[1M Return vs Nifty]]-AVERAGE(Table2[1M Return vs Nifty]))/_xlfn.STDEV.P(Table2[1M Return vs Nifty])</f>
        <v>-0.30528036951743615</v>
      </c>
      <c r="K624">
        <v>-3.1866521089610398</v>
      </c>
      <c r="L624">
        <f>(Table2[[#This Row],[6M Return vs Nifty]]-AVERAGE(Table2[6M Return vs Nifty]))/_xlfn.STDEV.P(Table2[6M Return vs Nifty])</f>
        <v>-0.48070419765696631</v>
      </c>
      <c r="M624">
        <v>0.22222312189683599</v>
      </c>
      <c r="N624">
        <f>(Table2[[#This Row],[1W Return vs Nifty]]-AVERAGE(Table2[1W Return vs Nifty]))/_xlfn.STDEV.P(Table2[1W Return vs Nifty])</f>
        <v>6.0470684284696118E-2</v>
      </c>
      <c r="O624">
        <v>5993.72</v>
      </c>
      <c r="P624">
        <v>6005.25251205534</v>
      </c>
      <c r="Q624">
        <v>5821.2969654244998</v>
      </c>
      <c r="R624">
        <v>42.233028661303898</v>
      </c>
      <c r="S624" s="1">
        <f>(Table2[[#This Row],[Close Price]]-Table2[[#This Row],[20D EMA]])/Table2[[#This Row],[20D EMA]]</f>
        <v>1.4128120766402064E-2</v>
      </c>
      <c r="T624" s="1">
        <f>(Table2[[#This Row],[Close Price]]-Table2[[#This Row],[50D EMA]])/Table2[[#This Row],[50D EMA]]</f>
        <v>1.2180584879290005E-2</v>
      </c>
      <c r="U624" s="1">
        <f>(Table2[[#This Row],[Close Price]]-Table2[[#This Row],[200D EMA]])/Table2[[#This Row],[200D EMA]]</f>
        <v>4.4165936921369782E-2</v>
      </c>
      <c r="V624">
        <v>1.01226965002848</v>
      </c>
      <c r="W624">
        <v>6016.05</v>
      </c>
      <c r="X624">
        <v>6095.2</v>
      </c>
      <c r="Y624">
        <v>5973</v>
      </c>
      <c r="Z624">
        <v>6100</v>
      </c>
      <c r="AA624">
        <v>5600</v>
      </c>
      <c r="AB624">
        <v>6157.65</v>
      </c>
      <c r="AC624" s="1">
        <f>(Table2[[#This Row],[Close Price]]/Table2[[#This Row],[Day Low]])-1</f>
        <v>1.0363943118823826E-2</v>
      </c>
      <c r="AD624" s="1">
        <f>(Table2[[#This Row],[Day High]]/Table2[[#This Row],[Close Price]])-1</f>
        <v>2.7638852329561203E-3</v>
      </c>
      <c r="AE624" s="1">
        <f>(Table2[[#This Row],[Close Price]]/Table2[[#This Row],[Current Week Low]])-1</f>
        <v>1.7646073999665113E-2</v>
      </c>
      <c r="AF624" s="1">
        <f>(Table2[[#This Row],[Current Week High]]/Table2[[#This Row],[Close Price]])-1</f>
        <v>3.553566728086377E-3</v>
      </c>
      <c r="AG624" s="1">
        <f>(Table2[[#This Row],[Close Price]]/Table2[[#This Row],[Current Month Low]])-1</f>
        <v>8.5428571428571409E-2</v>
      </c>
      <c r="AH624" s="1">
        <f>(Table2[[#This Row],[Current Month High]]/Table2[[#This Row],[Close Price]])-1</f>
        <v>1.3037970518557485E-2</v>
      </c>
      <c r="AI624">
        <v>7.0331008160042101</v>
      </c>
      <c r="AJ624">
        <v>22.746365105008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-0.03</v>
      </c>
      <c r="AM624" t="s">
        <v>2949</v>
      </c>
      <c r="AN624">
        <v>3.18</v>
      </c>
      <c r="AO624" t="s">
        <v>2950</v>
      </c>
      <c r="AP624">
        <v>-4.2409779950485997E-2</v>
      </c>
      <c r="AQ624">
        <f>(Table2[[#This Row],[Sharpe Ratio]]-AVERAGE(Table2[Sharpe Ratio]))/_xlfn.STDEV.P(Table2[Sharpe Ratio])</f>
        <v>-1.1187554642164586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5" spans="1:44" x14ac:dyDescent="0.3">
      <c r="A625" t="s">
        <v>418</v>
      </c>
      <c r="B625" t="s">
        <v>419</v>
      </c>
      <c r="C625" t="s">
        <v>2910</v>
      </c>
      <c r="D625" t="s">
        <v>188</v>
      </c>
      <c r="E625">
        <v>51354.99429984</v>
      </c>
      <c r="F625">
        <v>16212</v>
      </c>
      <c r="G625">
        <v>-15.1157304543457</v>
      </c>
      <c r="H625">
        <f>(Table2[[#This Row],[1Y Return vs Nifty]]-AVERAGE(Table2[1Y Return vs Nifty]))/_xlfn.STDEV.P(Table2[1Y Return vs Nifty])</f>
        <v>-0.71754636105267644</v>
      </c>
      <c r="I625">
        <v>-2.1618512109998602</v>
      </c>
      <c r="J625">
        <f>(Table2[[#This Row],[1M Return vs Nifty]]-AVERAGE(Table2[1M Return vs Nifty]))/_xlfn.STDEV.P(Table2[1M Return vs Nifty])</f>
        <v>-0.54294724060495447</v>
      </c>
      <c r="K625">
        <v>-16.680888761685001</v>
      </c>
      <c r="L625">
        <f>(Table2[[#This Row],[6M Return vs Nifty]]-AVERAGE(Table2[6M Return vs Nifty]))/_xlfn.STDEV.P(Table2[6M Return vs Nifty])</f>
        <v>-0.89419409840419117</v>
      </c>
      <c r="M625">
        <v>-6.0704381741183999</v>
      </c>
      <c r="N625">
        <f>(Table2[[#This Row],[1W Return vs Nifty]]-AVERAGE(Table2[1W Return vs Nifty]))/_xlfn.STDEV.P(Table2[1W Return vs Nifty])</f>
        <v>-1.1863986617345492</v>
      </c>
      <c r="O625">
        <v>16346.86</v>
      </c>
      <c r="P625">
        <v>16238.7425341854</v>
      </c>
      <c r="Q625">
        <v>16246.187711382399</v>
      </c>
      <c r="R625">
        <v>49.784906708580998</v>
      </c>
      <c r="S625" s="1">
        <f>(Table2[[#This Row],[Close Price]]-Table2[[#This Row],[20D EMA]])/Table2[[#This Row],[20D EMA]]</f>
        <v>-8.2499024277445689E-3</v>
      </c>
      <c r="T625" s="1">
        <f>(Table2[[#This Row],[Close Price]]-Table2[[#This Row],[50D EMA]])/Table2[[#This Row],[50D EMA]]</f>
        <v>-1.6468352847581543E-3</v>
      </c>
      <c r="U625" s="1">
        <f>(Table2[[#This Row],[Close Price]]-Table2[[#This Row],[200D EMA]])/Table2[[#This Row],[200D EMA]]</f>
        <v>-2.1043528481729146E-3</v>
      </c>
      <c r="V625">
        <v>0.52864839540875996</v>
      </c>
      <c r="W625">
        <v>16050</v>
      </c>
      <c r="X625">
        <v>16298</v>
      </c>
      <c r="Y625">
        <v>16035</v>
      </c>
      <c r="Z625">
        <v>16464.7</v>
      </c>
      <c r="AA625">
        <v>15655.3</v>
      </c>
      <c r="AB625">
        <v>17064.95</v>
      </c>
      <c r="AC625" s="1">
        <f>(Table2[[#This Row],[Close Price]]/Table2[[#This Row],[Day Low]])-1</f>
        <v>1.0093457943925133E-2</v>
      </c>
      <c r="AD625" s="1">
        <f>(Table2[[#This Row],[Day High]]/Table2[[#This Row],[Close Price]])-1</f>
        <v>5.3047125585985455E-3</v>
      </c>
      <c r="AE625" s="1">
        <f>(Table2[[#This Row],[Close Price]]/Table2[[#This Row],[Current Week Low]])-1</f>
        <v>1.1038353601496631E-2</v>
      </c>
      <c r="AF625" s="1">
        <f>(Table2[[#This Row],[Current Week High]]/Table2[[#This Row],[Close Price]])-1</f>
        <v>1.5587219343696113E-2</v>
      </c>
      <c r="AG625" s="1">
        <f>(Table2[[#This Row],[Close Price]]/Table2[[#This Row],[Current Month Low]])-1</f>
        <v>3.5559842353707793E-2</v>
      </c>
      <c r="AH625" s="1">
        <f>(Table2[[#This Row],[Current Month High]]/Table2[[#This Row],[Close Price]])-1</f>
        <v>5.2612262521589015E-2</v>
      </c>
      <c r="AI625">
        <v>18.739205526770199</v>
      </c>
      <c r="AJ625">
        <v>14.653465346534601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-0.05</v>
      </c>
      <c r="AM625" t="s">
        <v>2949</v>
      </c>
      <c r="AN625">
        <v>-2.19</v>
      </c>
      <c r="AO625" t="s">
        <v>2949</v>
      </c>
      <c r="AP625">
        <v>-4.2660891012058E-2</v>
      </c>
      <c r="AQ625">
        <f>(Table2[[#This Row],[Sharpe Ratio]]-AVERAGE(Table2[Sharpe Ratio]))/_xlfn.STDEV.P(Table2[Sharpe Ratio])</f>
        <v>-1.1215271155529558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6" spans="1:44" x14ac:dyDescent="0.3">
      <c r="A626" t="s">
        <v>214</v>
      </c>
      <c r="B626" t="s">
        <v>215</v>
      </c>
      <c r="C626" t="s">
        <v>2915</v>
      </c>
      <c r="D626" t="s">
        <v>216</v>
      </c>
      <c r="E626">
        <v>109436.7674192</v>
      </c>
      <c r="F626">
        <v>4539.3</v>
      </c>
      <c r="G626">
        <v>1.347463955447</v>
      </c>
      <c r="H626">
        <f>(Table2[[#This Row],[1Y Return vs Nifty]]-AVERAGE(Table2[1Y Return vs Nifty]))/_xlfn.STDEV.P(Table2[1Y Return vs Nifty])</f>
        <v>-0.5214327854448686</v>
      </c>
      <c r="I626">
        <v>3.69217427285504</v>
      </c>
      <c r="J626">
        <f>(Table2[[#This Row],[1M Return vs Nifty]]-AVERAGE(Table2[1M Return vs Nifty]))/_xlfn.STDEV.P(Table2[1M Return vs Nifty])</f>
        <v>2.8908869937220062E-2</v>
      </c>
      <c r="K626">
        <v>6.3819973832821999</v>
      </c>
      <c r="L626">
        <f>(Table2[[#This Row],[6M Return vs Nifty]]-AVERAGE(Table2[6M Return vs Nifty]))/_xlfn.STDEV.P(Table2[6M Return vs Nifty])</f>
        <v>-0.18750199358609215</v>
      </c>
      <c r="M626">
        <v>-1.7152474590384299</v>
      </c>
      <c r="N626">
        <f>(Table2[[#This Row],[1W Return vs Nifty]]-AVERAGE(Table2[1W Return vs Nifty]))/_xlfn.STDEV.P(Table2[1W Return vs Nifty])</f>
        <v>-0.32343249475849278</v>
      </c>
      <c r="O626">
        <v>4429.53</v>
      </c>
      <c r="P626">
        <v>4196.4775431428097</v>
      </c>
      <c r="Q626">
        <v>3835.1456923436099</v>
      </c>
      <c r="R626">
        <v>78.075616886255702</v>
      </c>
      <c r="S626" s="1">
        <f>(Table2[[#This Row],[Close Price]]-Table2[[#This Row],[20D EMA]])/Table2[[#This Row],[20D EMA]]</f>
        <v>2.4781410217336926E-2</v>
      </c>
      <c r="T626" s="1">
        <f>(Table2[[#This Row],[Close Price]]-Table2[[#This Row],[50D EMA]])/Table2[[#This Row],[50D EMA]]</f>
        <v>8.1692908715161425E-2</v>
      </c>
      <c r="U626" s="1">
        <f>(Table2[[#This Row],[Close Price]]-Table2[[#This Row],[200D EMA]])/Table2[[#This Row],[200D EMA]]</f>
        <v>0.18360562130981009</v>
      </c>
      <c r="V626">
        <v>0.67104478382086596</v>
      </c>
      <c r="W626">
        <v>4488.05</v>
      </c>
      <c r="X626">
        <v>4597.45</v>
      </c>
      <c r="Y626">
        <v>4488.05</v>
      </c>
      <c r="Z626">
        <v>4597.45</v>
      </c>
      <c r="AA626">
        <v>4180.5</v>
      </c>
      <c r="AB626">
        <v>4627.95</v>
      </c>
      <c r="AC626" s="1">
        <f>(Table2[[#This Row],[Close Price]]/Table2[[#This Row],[Day Low]])-1</f>
        <v>1.1419213244059145E-2</v>
      </c>
      <c r="AD626" s="1">
        <f>(Table2[[#This Row],[Day High]]/Table2[[#This Row],[Close Price]])-1</f>
        <v>1.2810345207410645E-2</v>
      </c>
      <c r="AE626" s="1">
        <f>(Table2[[#This Row],[Close Price]]/Table2[[#This Row],[Current Week Low]])-1</f>
        <v>1.1419213244059145E-2</v>
      </c>
      <c r="AF626" s="1">
        <f>(Table2[[#This Row],[Current Week High]]/Table2[[#This Row],[Close Price]])-1</f>
        <v>1.2810345207410645E-2</v>
      </c>
      <c r="AG626" s="1">
        <f>(Table2[[#This Row],[Close Price]]/Table2[[#This Row],[Current Month Low]])-1</f>
        <v>8.5827054180122042E-2</v>
      </c>
      <c r="AH626" s="1">
        <f>(Table2[[#This Row],[Current Month High]]/Table2[[#This Row],[Close Price]])-1</f>
        <v>1.9529442865640068E-2</v>
      </c>
      <c r="AI626">
        <v>1.9529442865640001</v>
      </c>
      <c r="AJ626">
        <v>37.750735896579897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0.21</v>
      </c>
      <c r="AM626" t="s">
        <v>2950</v>
      </c>
      <c r="AN626">
        <v>2.0299999999999998</v>
      </c>
      <c r="AO626" t="s">
        <v>2950</v>
      </c>
      <c r="AP626">
        <v>-4.3433101451914001E-2</v>
      </c>
      <c r="AQ626">
        <f>(Table2[[#This Row],[Sharpe Ratio]]-AVERAGE(Table2[Sharpe Ratio]))/_xlfn.STDEV.P(Table2[Sharpe Ratio])</f>
        <v>-1.130050428242908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-2.1335088320951416</v>
      </c>
    </row>
    <row r="627" spans="1:44" x14ac:dyDescent="0.3">
      <c r="A627" t="s">
        <v>543</v>
      </c>
      <c r="B627" t="s">
        <v>544</v>
      </c>
      <c r="C627" t="s">
        <v>2908</v>
      </c>
      <c r="D627" t="s">
        <v>35</v>
      </c>
      <c r="E627">
        <v>33256.984907414997</v>
      </c>
      <c r="F627">
        <v>979.65</v>
      </c>
      <c r="G627">
        <v>4.2692555582161003</v>
      </c>
      <c r="H627">
        <f>(Table2[[#This Row],[1Y Return vs Nifty]]-AVERAGE(Table2[1Y Return vs Nifty]))/_xlfn.STDEV.P(Table2[1Y Return vs Nifty])</f>
        <v>-0.48662769330193179</v>
      </c>
      <c r="I627">
        <v>-1.5151325859337901</v>
      </c>
      <c r="J627">
        <f>(Table2[[#This Row],[1M Return vs Nifty]]-AVERAGE(Table2[1M Return vs Nifty]))/_xlfn.STDEV.P(Table2[1M Return vs Nifty])</f>
        <v>-0.47977190961853539</v>
      </c>
      <c r="K627">
        <v>-5.7881917930920999</v>
      </c>
      <c r="L627">
        <f>(Table2[[#This Row],[6M Return vs Nifty]]-AVERAGE(Table2[6M Return vs Nifty]))/_xlfn.STDEV.P(Table2[6M Return vs Nifty])</f>
        <v>-0.56042048050162618</v>
      </c>
      <c r="M627">
        <v>-1.59631833580961</v>
      </c>
      <c r="N627">
        <f>(Table2[[#This Row],[1W Return vs Nifty]]-AVERAGE(Table2[1W Return vs Nifty]))/_xlfn.STDEV.P(Table2[1W Return vs Nifty])</f>
        <v>-0.29986709514023219</v>
      </c>
      <c r="O627">
        <v>973.36</v>
      </c>
      <c r="P627">
        <v>975.55381318585796</v>
      </c>
      <c r="Q627">
        <v>939.56543686438897</v>
      </c>
      <c r="R627">
        <v>36.859909850402197</v>
      </c>
      <c r="S627" s="1">
        <f>(Table2[[#This Row],[Close Price]]-Table2[[#This Row],[20D EMA]])/Table2[[#This Row],[20D EMA]]</f>
        <v>6.4621517218705965E-3</v>
      </c>
      <c r="T627" s="1">
        <f>(Table2[[#This Row],[Close Price]]-Table2[[#This Row],[50D EMA]])/Table2[[#This Row],[50D EMA]]</f>
        <v>4.1988322517700306E-3</v>
      </c>
      <c r="U627" s="1">
        <f>(Table2[[#This Row],[Close Price]]-Table2[[#This Row],[200D EMA]])/Table2[[#This Row],[200D EMA]]</f>
        <v>4.2662875370751384E-2</v>
      </c>
      <c r="V627">
        <v>0.804063979301744</v>
      </c>
      <c r="W627">
        <v>969</v>
      </c>
      <c r="X627">
        <v>990.7</v>
      </c>
      <c r="Y627">
        <v>969</v>
      </c>
      <c r="Z627">
        <v>992.9</v>
      </c>
      <c r="AA627">
        <v>864</v>
      </c>
      <c r="AB627">
        <v>1004.9</v>
      </c>
      <c r="AC627" s="1">
        <f>(Table2[[#This Row],[Close Price]]/Table2[[#This Row],[Day Low]])-1</f>
        <v>1.0990712074303355E-2</v>
      </c>
      <c r="AD627" s="1">
        <f>(Table2[[#This Row],[Day High]]/Table2[[#This Row],[Close Price]])-1</f>
        <v>1.1279538610728501E-2</v>
      </c>
      <c r="AE627" s="1">
        <f>(Table2[[#This Row],[Close Price]]/Table2[[#This Row],[Current Week Low]])-1</f>
        <v>1.0990712074303355E-2</v>
      </c>
      <c r="AF627" s="1">
        <f>(Table2[[#This Row],[Current Week High]]/Table2[[#This Row],[Close Price]])-1</f>
        <v>1.3525238605624379E-2</v>
      </c>
      <c r="AG627" s="1">
        <f>(Table2[[#This Row],[Close Price]]/Table2[[#This Row],[Current Month Low]])-1</f>
        <v>0.13385416666666661</v>
      </c>
      <c r="AH627" s="1">
        <f>(Table2[[#This Row],[Current Month High]]/Table2[[#This Row],[Close Price]])-1</f>
        <v>2.5774511305058034E-2</v>
      </c>
      <c r="AI627">
        <v>11.468381564844501</v>
      </c>
      <c r="AJ627">
        <v>33.831967213114702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-0.12</v>
      </c>
      <c r="AM627" t="s">
        <v>2949</v>
      </c>
      <c r="AN627">
        <v>5.66</v>
      </c>
      <c r="AO627" t="s">
        <v>2950</v>
      </c>
      <c r="AP627">
        <v>-4.3753353384966998E-2</v>
      </c>
      <c r="AQ627">
        <f>(Table2[[#This Row],[Sharpe Ratio]]-AVERAGE(Table2[Sharpe Ratio]))/_xlfn.STDEV.P(Table2[Sharpe Ratio])</f>
        <v>-1.1335852255262513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8" spans="1:44" x14ac:dyDescent="0.3">
      <c r="A628" t="s">
        <v>1425</v>
      </c>
      <c r="B628" t="s">
        <v>1426</v>
      </c>
      <c r="C628" t="s">
        <v>2911</v>
      </c>
      <c r="D628" t="s">
        <v>46</v>
      </c>
      <c r="E628">
        <v>6234.6063634399998</v>
      </c>
      <c r="F628">
        <v>534.4</v>
      </c>
      <c r="G628">
        <v>100.366313746766</v>
      </c>
      <c r="H628">
        <f>(Table2[[#This Row],[1Y Return vs Nifty]]-AVERAGE(Table2[1Y Return vs Nifty]))/_xlfn.STDEV.P(Table2[1Y Return vs Nifty])</f>
        <v>0.65810383434971764</v>
      </c>
      <c r="I628">
        <v>24.8082423287312</v>
      </c>
      <c r="J628">
        <f>(Table2[[#This Row],[1M Return vs Nifty]]-AVERAGE(Table2[1M Return vs Nifty]))/_xlfn.STDEV.P(Table2[1M Return vs Nifty])</f>
        <v>2.09165229011542</v>
      </c>
      <c r="K628">
        <v>25.234007322601801</v>
      </c>
      <c r="L628">
        <f>(Table2[[#This Row],[6M Return vs Nifty]]-AVERAGE(Table2[6M Return vs Nifty]))/_xlfn.STDEV.P(Table2[6M Return vs Nifty])</f>
        <v>0.39016059817832804</v>
      </c>
      <c r="M628">
        <v>8.6358649432232504</v>
      </c>
      <c r="N628">
        <f>(Table2[[#This Row],[1W Return vs Nifty]]-AVERAGE(Table2[1W Return vs Nifty]))/_xlfn.STDEV.P(Table2[1W Return vs Nifty])</f>
        <v>1.7276050781286132</v>
      </c>
      <c r="O628">
        <v>484.78</v>
      </c>
      <c r="P628">
        <v>459.83430901610501</v>
      </c>
      <c r="Q628">
        <v>401.804715973805</v>
      </c>
      <c r="R628">
        <v>33.653866008027897</v>
      </c>
      <c r="S628" s="1">
        <f>(Table2[[#This Row],[Close Price]]-Table2[[#This Row],[20D EMA]])/Table2[[#This Row],[20D EMA]]</f>
        <v>0.10235570774371881</v>
      </c>
      <c r="T628" s="1">
        <f>(Table2[[#This Row],[Close Price]]-Table2[[#This Row],[50D EMA]])/Table2[[#This Row],[50D EMA]]</f>
        <v>0.16215773708456238</v>
      </c>
      <c r="U628" s="1">
        <f>(Table2[[#This Row],[Close Price]]-Table2[[#This Row],[200D EMA]])/Table2[[#This Row],[200D EMA]]</f>
        <v>0.32999932244408825</v>
      </c>
      <c r="V628">
        <v>2.4204101399374398</v>
      </c>
      <c r="W628">
        <v>532</v>
      </c>
      <c r="X628">
        <v>551.5</v>
      </c>
      <c r="Y628">
        <v>526</v>
      </c>
      <c r="Z628">
        <v>559.5</v>
      </c>
      <c r="AA628">
        <v>341.15</v>
      </c>
      <c r="AB628">
        <v>564</v>
      </c>
      <c r="AC628" s="1">
        <f>(Table2[[#This Row],[Close Price]]/Table2[[#This Row],[Day Low]])-1</f>
        <v>4.5112781954885772E-3</v>
      </c>
      <c r="AD628" s="1">
        <f>(Table2[[#This Row],[Day High]]/Table2[[#This Row],[Close Price]])-1</f>
        <v>3.1998502994011968E-2</v>
      </c>
      <c r="AE628" s="1">
        <f>(Table2[[#This Row],[Close Price]]/Table2[[#This Row],[Current Week Low]])-1</f>
        <v>1.5969581749049278E-2</v>
      </c>
      <c r="AF628" s="1">
        <f>(Table2[[#This Row],[Current Week High]]/Table2[[#This Row],[Close Price]])-1</f>
        <v>4.6968562874251552E-2</v>
      </c>
      <c r="AG628" s="1">
        <f>(Table2[[#This Row],[Close Price]]/Table2[[#This Row],[Current Month Low]])-1</f>
        <v>0.5664663637696028</v>
      </c>
      <c r="AH628" s="1">
        <f>(Table2[[#This Row],[Current Month High]]/Table2[[#This Row],[Close Price]])-1</f>
        <v>5.5389221556886303E-2</v>
      </c>
      <c r="AI628">
        <v>5.5389221556886303</v>
      </c>
      <c r="AJ628">
        <v>131.74327840416299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0.1</v>
      </c>
      <c r="AM628" t="s">
        <v>2950</v>
      </c>
      <c r="AN628">
        <v>24.85</v>
      </c>
      <c r="AO628" t="s">
        <v>2950</v>
      </c>
      <c r="AP628">
        <v>-4.3923811761270998E-2</v>
      </c>
      <c r="AQ628">
        <f>(Table2[[#This Row],[Sharpe Ratio]]-AVERAGE(Table2[Sharpe Ratio]))/_xlfn.STDEV.P(Table2[Sharpe Ratio])</f>
        <v>-1.1354666686755197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3.7320551320965594</v>
      </c>
    </row>
    <row r="629" spans="1:44" x14ac:dyDescent="0.3">
      <c r="A629" t="s">
        <v>639</v>
      </c>
      <c r="B629" t="s">
        <v>640</v>
      </c>
      <c r="C629" t="s">
        <v>2919</v>
      </c>
      <c r="D629" t="s">
        <v>400</v>
      </c>
      <c r="E629">
        <v>25258.467030075</v>
      </c>
      <c r="F629">
        <v>430.1</v>
      </c>
      <c r="G629">
        <v>22.1503054682466</v>
      </c>
      <c r="H629">
        <f>(Table2[[#This Row],[1Y Return vs Nifty]]-AVERAGE(Table2[1Y Return vs Nifty]))/_xlfn.STDEV.P(Table2[1Y Return vs Nifty])</f>
        <v>-0.27362427815718482</v>
      </c>
      <c r="I629">
        <v>6.1581013095859296</v>
      </c>
      <c r="J629">
        <f>(Table2[[#This Row],[1M Return vs Nifty]]-AVERAGE(Table2[1M Return vs Nifty]))/_xlfn.STDEV.P(Table2[1M Return vs Nifty])</f>
        <v>0.26979532456486943</v>
      </c>
      <c r="K629">
        <v>32.256752570720103</v>
      </c>
      <c r="L629">
        <f>(Table2[[#This Row],[6M Return vs Nifty]]-AVERAGE(Table2[6M Return vs Nifty]))/_xlfn.STDEV.P(Table2[6M Return vs Nifty])</f>
        <v>0.60535129850084768</v>
      </c>
      <c r="M629">
        <v>-0.192327861238304</v>
      </c>
      <c r="N629">
        <f>(Table2[[#This Row],[1W Return vs Nifty]]-AVERAGE(Table2[1W Return vs Nifty]))/_xlfn.STDEV.P(Table2[1W Return vs Nifty])</f>
        <v>-2.1671177309008784E-2</v>
      </c>
      <c r="O629">
        <v>410.23</v>
      </c>
      <c r="P629">
        <v>375.14609809794302</v>
      </c>
      <c r="Q629">
        <v>325.51769705713002</v>
      </c>
      <c r="R629">
        <v>77.116161910442202</v>
      </c>
      <c r="S629" s="1">
        <f>(Table2[[#This Row],[Close Price]]-Table2[[#This Row],[20D EMA]])/Table2[[#This Row],[20D EMA]]</f>
        <v>4.8436243083148485E-2</v>
      </c>
      <c r="T629" s="1">
        <f>(Table2[[#This Row],[Close Price]]-Table2[[#This Row],[50D EMA]])/Table2[[#This Row],[50D EMA]]</f>
        <v>0.14648666794265749</v>
      </c>
      <c r="U629" s="1">
        <f>(Table2[[#This Row],[Close Price]]-Table2[[#This Row],[200D EMA]])/Table2[[#This Row],[200D EMA]]</f>
        <v>0.32127993005712152</v>
      </c>
      <c r="V629">
        <v>0.57621851397190205</v>
      </c>
      <c r="W629">
        <v>427.45</v>
      </c>
      <c r="X629">
        <v>433.85</v>
      </c>
      <c r="Y629">
        <v>414.5</v>
      </c>
      <c r="Z629">
        <v>433.85</v>
      </c>
      <c r="AA629">
        <v>358</v>
      </c>
      <c r="AB629">
        <v>436.5</v>
      </c>
      <c r="AC629" s="1">
        <f>(Table2[[#This Row],[Close Price]]/Table2[[#This Row],[Day Low]])-1</f>
        <v>6.1995555035676553E-3</v>
      </c>
      <c r="AD629" s="1">
        <f>(Table2[[#This Row],[Day High]]/Table2[[#This Row],[Close Price]])-1</f>
        <v>8.7189025807952181E-3</v>
      </c>
      <c r="AE629" s="1">
        <f>(Table2[[#This Row],[Close Price]]/Table2[[#This Row],[Current Week Low]])-1</f>
        <v>3.7635705669481379E-2</v>
      </c>
      <c r="AF629" s="1">
        <f>(Table2[[#This Row],[Current Week High]]/Table2[[#This Row],[Close Price]])-1</f>
        <v>8.7189025807952181E-3</v>
      </c>
      <c r="AG629" s="1">
        <f>(Table2[[#This Row],[Close Price]]/Table2[[#This Row],[Current Month Low]])-1</f>
        <v>0.20139664804469271</v>
      </c>
      <c r="AH629" s="1">
        <f>(Table2[[#This Row],[Current Month High]]/Table2[[#This Row],[Close Price]])-1</f>
        <v>1.4880260404557033E-2</v>
      </c>
      <c r="AI629">
        <v>1.4880260404557</v>
      </c>
      <c r="AJ629">
        <v>64.631578947368396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0.4</v>
      </c>
      <c r="AM629" t="s">
        <v>2950</v>
      </c>
      <c r="AN629">
        <v>7.54</v>
      </c>
      <c r="AO629" t="s">
        <v>2950</v>
      </c>
      <c r="AP629">
        <v>-4.3969187457862997E-2</v>
      </c>
      <c r="AQ629">
        <f>(Table2[[#This Row],[Sharpe Ratio]]-AVERAGE(Table2[Sharpe Ratio]))/_xlfn.STDEV.P(Table2[Sharpe Ratio])</f>
        <v>-1.1359675052747376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-0.55611633767521396</v>
      </c>
    </row>
    <row r="630" spans="1:44" x14ac:dyDescent="0.3">
      <c r="A630" t="s">
        <v>998</v>
      </c>
      <c r="B630" t="s">
        <v>999</v>
      </c>
      <c r="C630" t="s">
        <v>2907</v>
      </c>
      <c r="D630" t="s">
        <v>21</v>
      </c>
      <c r="E630">
        <v>12085.76015192</v>
      </c>
      <c r="F630">
        <v>830.55</v>
      </c>
      <c r="G630">
        <v>-39.811602395275202</v>
      </c>
      <c r="H630">
        <f>(Table2[[#This Row],[1Y Return vs Nifty]]-AVERAGE(Table2[1Y Return vs Nifty]))/_xlfn.STDEV.P(Table2[1Y Return vs Nifty])</f>
        <v>-1.0117295935732966</v>
      </c>
      <c r="I630">
        <v>9.5549576387689594</v>
      </c>
      <c r="J630">
        <f>(Table2[[#This Row],[1M Return vs Nifty]]-AVERAGE(Table2[1M Return vs Nifty]))/_xlfn.STDEV.P(Table2[1M Return vs Nifty])</f>
        <v>0.6016205026127831</v>
      </c>
      <c r="K630">
        <v>-19.720169377636601</v>
      </c>
      <c r="L630">
        <f>(Table2[[#This Row],[6M Return vs Nifty]]-AVERAGE(Table2[6M Return vs Nifty]))/_xlfn.STDEV.P(Table2[6M Return vs Nifty])</f>
        <v>-0.9873236227021891</v>
      </c>
      <c r="M630">
        <v>3.11424313245849</v>
      </c>
      <c r="N630">
        <f>(Table2[[#This Row],[1W Return vs Nifty]]-AVERAGE(Table2[1W Return vs Nifty]))/_xlfn.STDEV.P(Table2[1W Return vs Nifty])</f>
        <v>0.63351457296928582</v>
      </c>
      <c r="O630">
        <v>859.41</v>
      </c>
      <c r="P630">
        <v>838.36696132215195</v>
      </c>
      <c r="Q630">
        <v>849.98675344324397</v>
      </c>
      <c r="R630">
        <v>43.082467950751898</v>
      </c>
      <c r="S630" s="1">
        <f>(Table2[[#This Row],[Close Price]]-Table2[[#This Row],[20D EMA]])/Table2[[#This Row],[20D EMA]]</f>
        <v>-3.3581177784759331E-2</v>
      </c>
      <c r="T630" s="1">
        <f>(Table2[[#This Row],[Close Price]]-Table2[[#This Row],[50D EMA]])/Table2[[#This Row],[50D EMA]]</f>
        <v>-9.3240331296264439E-3</v>
      </c>
      <c r="U630" s="1">
        <f>(Table2[[#This Row],[Close Price]]-Table2[[#This Row],[200D EMA]])/Table2[[#This Row],[200D EMA]]</f>
        <v>-2.28671251222527E-2</v>
      </c>
      <c r="V630">
        <v>3.52432732446306</v>
      </c>
      <c r="W630">
        <v>828</v>
      </c>
      <c r="X630">
        <v>852.9</v>
      </c>
      <c r="Y630">
        <v>828</v>
      </c>
      <c r="Z630">
        <v>930</v>
      </c>
      <c r="AA630">
        <v>761.3</v>
      </c>
      <c r="AB630">
        <v>956</v>
      </c>
      <c r="AC630" s="1">
        <f>(Table2[[#This Row],[Close Price]]/Table2[[#This Row],[Day Low]])-1</f>
        <v>3.0797101449275832E-3</v>
      </c>
      <c r="AD630" s="1">
        <f>(Table2[[#This Row],[Day High]]/Table2[[#This Row],[Close Price]])-1</f>
        <v>2.6909878995846181E-2</v>
      </c>
      <c r="AE630" s="1">
        <f>(Table2[[#This Row],[Close Price]]/Table2[[#This Row],[Current Week Low]])-1</f>
        <v>3.0797101449275832E-3</v>
      </c>
      <c r="AF630" s="1">
        <f>(Table2[[#This Row],[Current Week High]]/Table2[[#This Row],[Close Price]])-1</f>
        <v>0.11973993137077854</v>
      </c>
      <c r="AG630" s="1">
        <f>(Table2[[#This Row],[Close Price]]/Table2[[#This Row],[Current Month Low]])-1</f>
        <v>9.0962826743727909E-2</v>
      </c>
      <c r="AH630" s="1">
        <f>(Table2[[#This Row],[Current Month High]]/Table2[[#This Row],[Close Price]])-1</f>
        <v>0.1510444885918969</v>
      </c>
      <c r="AI630">
        <v>22.8101860213111</v>
      </c>
      <c r="AJ630">
        <v>12.085020242914901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0</v>
      </c>
      <c r="AM630" t="s">
        <v>2951</v>
      </c>
      <c r="AN630">
        <v>1.22</v>
      </c>
      <c r="AO630" t="s">
        <v>2950</v>
      </c>
      <c r="AP630">
        <v>-4.4079652984266998E-2</v>
      </c>
      <c r="AQ630">
        <f>(Table2[[#This Row],[Sharpe Ratio]]-AVERAGE(Table2[Sharpe Ratio]))/_xlfn.STDEV.P(Table2[Sharpe Ratio])</f>
        <v>-1.1371867742387483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31" spans="1:44" x14ac:dyDescent="0.3">
      <c r="A631" t="s">
        <v>1308</v>
      </c>
      <c r="B631" t="s">
        <v>1309</v>
      </c>
      <c r="C631" t="s">
        <v>2908</v>
      </c>
      <c r="D631" t="s">
        <v>597</v>
      </c>
      <c r="E631">
        <v>7463.1793853099998</v>
      </c>
      <c r="F631">
        <v>82.7</v>
      </c>
      <c r="G631">
        <v>-12.938647692395801</v>
      </c>
      <c r="H631">
        <f>(Table2[[#This Row],[1Y Return vs Nifty]]-AVERAGE(Table2[1Y Return vs Nifty]))/_xlfn.STDEV.P(Table2[1Y Return vs Nifty])</f>
        <v>-0.69161242173248261</v>
      </c>
      <c r="I631">
        <v>3.20914887371451</v>
      </c>
      <c r="J631">
        <f>(Table2[[#This Row],[1M Return vs Nifty]]-AVERAGE(Table2[1M Return vs Nifty]))/_xlfn.STDEV.P(Table2[1M Return vs Nifty])</f>
        <v>-1.8275930813543364E-2</v>
      </c>
      <c r="K631">
        <v>-25.676029798425802</v>
      </c>
      <c r="L631">
        <f>(Table2[[#This Row],[6M Return vs Nifty]]-AVERAGE(Table2[6M Return vs Nifty]))/_xlfn.STDEV.P(Table2[6M Return vs Nifty])</f>
        <v>-1.1698228775792205</v>
      </c>
      <c r="M631">
        <v>-2.4966944344495299</v>
      </c>
      <c r="N631">
        <f>(Table2[[#This Row],[1W Return vs Nifty]]-AVERAGE(Table2[1W Return vs Nifty]))/_xlfn.STDEV.P(Table2[1W Return vs Nifty])</f>
        <v>-0.47827354425158408</v>
      </c>
      <c r="O631">
        <v>81.89</v>
      </c>
      <c r="P631">
        <v>82.237775901190005</v>
      </c>
      <c r="Q631">
        <v>84.672352592643904</v>
      </c>
      <c r="R631">
        <v>31.8397992198651</v>
      </c>
      <c r="S631" s="1">
        <f>(Table2[[#This Row],[Close Price]]-Table2[[#This Row],[20D EMA]])/Table2[[#This Row],[20D EMA]]</f>
        <v>9.8913176211991981E-3</v>
      </c>
      <c r="T631" s="1">
        <f>(Table2[[#This Row],[Close Price]]-Table2[[#This Row],[50D EMA]])/Table2[[#This Row],[50D EMA]]</f>
        <v>5.6205812200632354E-3</v>
      </c>
      <c r="U631" s="1">
        <f>(Table2[[#This Row],[Close Price]]-Table2[[#This Row],[200D EMA]])/Table2[[#This Row],[200D EMA]]</f>
        <v>-2.3293938720857669E-2</v>
      </c>
      <c r="V631">
        <v>1.29739539261595</v>
      </c>
      <c r="W631">
        <v>82.4</v>
      </c>
      <c r="X631">
        <v>85.08</v>
      </c>
      <c r="Y631">
        <v>82.05</v>
      </c>
      <c r="Z631">
        <v>85.08</v>
      </c>
      <c r="AA631">
        <v>69</v>
      </c>
      <c r="AB631">
        <v>88.4</v>
      </c>
      <c r="AC631" s="1">
        <f>(Table2[[#This Row],[Close Price]]/Table2[[#This Row],[Day Low]])-1</f>
        <v>3.6407766990291801E-3</v>
      </c>
      <c r="AD631" s="1">
        <f>(Table2[[#This Row],[Day High]]/Table2[[#This Row],[Close Price]])-1</f>
        <v>2.8778718258766656E-2</v>
      </c>
      <c r="AE631" s="1">
        <f>(Table2[[#This Row],[Close Price]]/Table2[[#This Row],[Current Week Low]])-1</f>
        <v>7.921998781231121E-3</v>
      </c>
      <c r="AF631" s="1">
        <f>(Table2[[#This Row],[Current Week High]]/Table2[[#This Row],[Close Price]])-1</f>
        <v>2.8778718258766656E-2</v>
      </c>
      <c r="AG631" s="1">
        <f>(Table2[[#This Row],[Close Price]]/Table2[[#This Row],[Current Month Low]])-1</f>
        <v>0.1985507246376812</v>
      </c>
      <c r="AH631" s="1">
        <f>(Table2[[#This Row],[Current Month High]]/Table2[[#This Row],[Close Price]])-1</f>
        <v>6.8923821039903244E-2</v>
      </c>
      <c r="AI631">
        <v>38.875453446191003</v>
      </c>
      <c r="AJ631">
        <v>19.855072463768099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-0.08</v>
      </c>
      <c r="AM631" t="s">
        <v>2949</v>
      </c>
      <c r="AN631">
        <v>5.62</v>
      </c>
      <c r="AO631" t="s">
        <v>2950</v>
      </c>
      <c r="AP631">
        <v>-4.4586213460741E-2</v>
      </c>
      <c r="AQ631">
        <f>(Table2[[#This Row],[Sharpe Ratio]]-AVERAGE(Table2[Sharpe Ratio]))/_xlfn.STDEV.P(Table2[Sharpe Ratio])</f>
        <v>-1.142777961711122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32" spans="1:44" x14ac:dyDescent="0.3">
      <c r="A632" t="s">
        <v>1605</v>
      </c>
      <c r="B632" t="s">
        <v>1606</v>
      </c>
      <c r="C632" t="s">
        <v>2924</v>
      </c>
      <c r="D632" t="s">
        <v>1596</v>
      </c>
      <c r="E632">
        <v>4702.3356534000004</v>
      </c>
      <c r="F632">
        <v>851.5</v>
      </c>
      <c r="G632">
        <v>-2.5798289538877599</v>
      </c>
      <c r="H632">
        <f>(Table2[[#This Row],[1Y Return vs Nifty]]-AVERAGE(Table2[1Y Return vs Nifty]))/_xlfn.STDEV.P(Table2[1Y Return vs Nifty])</f>
        <v>-0.56821565368644755</v>
      </c>
      <c r="I632">
        <v>37.228534911015402</v>
      </c>
      <c r="J632">
        <f>(Table2[[#This Row],[1M Return vs Nifty]]-AVERAGE(Table2[1M Return vs Nifty]))/_xlfn.STDEV.P(Table2[1M Return vs Nifty])</f>
        <v>3.3049405184447167</v>
      </c>
      <c r="K632">
        <v>-11.983022361371299</v>
      </c>
      <c r="L632">
        <f>(Table2[[#This Row],[6M Return vs Nifty]]-AVERAGE(Table2[6M Return vs Nifty]))/_xlfn.STDEV.P(Table2[6M Return vs Nifty])</f>
        <v>-0.7502422498053809</v>
      </c>
      <c r="M632">
        <v>-2.87542839325467</v>
      </c>
      <c r="N632">
        <f>(Table2[[#This Row],[1W Return vs Nifty]]-AVERAGE(Table2[1W Return vs Nifty]))/_xlfn.STDEV.P(Table2[1W Return vs Nifty])</f>
        <v>-0.55331838479141748</v>
      </c>
      <c r="O632">
        <v>801.82</v>
      </c>
      <c r="P632">
        <v>743.842450891922</v>
      </c>
      <c r="Q632">
        <v>741.55713229372896</v>
      </c>
      <c r="R632">
        <v>39.9756768564989</v>
      </c>
      <c r="S632" s="1">
        <f>(Table2[[#This Row],[Close Price]]-Table2[[#This Row],[20D EMA]])/Table2[[#This Row],[20D EMA]]</f>
        <v>6.1959043176772775E-2</v>
      </c>
      <c r="T632" s="1">
        <f>(Table2[[#This Row],[Close Price]]-Table2[[#This Row],[50D EMA]])/Table2[[#This Row],[50D EMA]]</f>
        <v>0.14473165517642703</v>
      </c>
      <c r="U632" s="1">
        <f>(Table2[[#This Row],[Close Price]]-Table2[[#This Row],[200D EMA]])/Table2[[#This Row],[200D EMA]]</f>
        <v>0.14825947040142951</v>
      </c>
      <c r="V632">
        <v>1.1028858205805301</v>
      </c>
      <c r="W632">
        <v>846</v>
      </c>
      <c r="X632">
        <v>872</v>
      </c>
      <c r="Y632">
        <v>838.65</v>
      </c>
      <c r="Z632">
        <v>872</v>
      </c>
      <c r="AA632">
        <v>630</v>
      </c>
      <c r="AB632">
        <v>905</v>
      </c>
      <c r="AC632" s="1">
        <f>(Table2[[#This Row],[Close Price]]/Table2[[#This Row],[Day Low]])-1</f>
        <v>6.5011820330969083E-3</v>
      </c>
      <c r="AD632" s="1">
        <f>(Table2[[#This Row],[Day High]]/Table2[[#This Row],[Close Price]])-1</f>
        <v>2.4075161479741647E-2</v>
      </c>
      <c r="AE632" s="1">
        <f>(Table2[[#This Row],[Close Price]]/Table2[[#This Row],[Current Week Low]])-1</f>
        <v>1.5322244082752068E-2</v>
      </c>
      <c r="AF632" s="1">
        <f>(Table2[[#This Row],[Current Week High]]/Table2[[#This Row],[Close Price]])-1</f>
        <v>2.4075161479741647E-2</v>
      </c>
      <c r="AG632" s="1">
        <f>(Table2[[#This Row],[Close Price]]/Table2[[#This Row],[Current Month Low]])-1</f>
        <v>0.35158730158730167</v>
      </c>
      <c r="AH632" s="1">
        <f>(Table2[[#This Row],[Current Month High]]/Table2[[#This Row],[Close Price]])-1</f>
        <v>6.2830299471520856E-2</v>
      </c>
      <c r="AI632">
        <v>16.1949500880798</v>
      </c>
      <c r="AJ632">
        <v>43.956043956043899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0.21</v>
      </c>
      <c r="AM632" t="s">
        <v>2950</v>
      </c>
      <c r="AN632">
        <v>5.17</v>
      </c>
      <c r="AO632" t="s">
        <v>2950</v>
      </c>
      <c r="AP632">
        <v>-4.4661303880883997E-2</v>
      </c>
      <c r="AQ632">
        <f>(Table2[[#This Row],[Sharpe Ratio]]-AVERAGE(Table2[Sharpe Ratio]))/_xlfn.STDEV.P(Table2[Sharpe Ratio])</f>
        <v>-1.1436067761091999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0.28955745405227085</v>
      </c>
    </row>
    <row r="633" spans="1:44" x14ac:dyDescent="0.3">
      <c r="A633" t="s">
        <v>1984</v>
      </c>
      <c r="B633" t="s">
        <v>1985</v>
      </c>
      <c r="C633" t="s">
        <v>2922</v>
      </c>
      <c r="D633" t="s">
        <v>445</v>
      </c>
      <c r="E633">
        <v>2776.5921778799998</v>
      </c>
      <c r="F633">
        <v>229.75</v>
      </c>
      <c r="G633">
        <v>-22.749369358940299</v>
      </c>
      <c r="H633">
        <f>(Table2[[#This Row],[1Y Return vs Nifty]]-AVERAGE(Table2[1Y Return vs Nifty]))/_xlfn.STDEV.P(Table2[1Y Return vs Nifty])</f>
        <v>-0.8084801241617624</v>
      </c>
      <c r="I633">
        <v>-7.4941069204503696</v>
      </c>
      <c r="J633">
        <f>(Table2[[#This Row],[1M Return vs Nifty]]-AVERAGE(Table2[1M Return vs Nifty]))/_xlfn.STDEV.P(Table2[1M Return vs Nifty])</f>
        <v>-1.0638337688294108</v>
      </c>
      <c r="K633">
        <v>-48.9481175591499</v>
      </c>
      <c r="L633">
        <f>(Table2[[#This Row],[6M Return vs Nifty]]-AVERAGE(Table2[6M Return vs Nifty]))/_xlfn.STDEV.P(Table2[6M Return vs Nifty])</f>
        <v>-1.8829253305749631</v>
      </c>
      <c r="M633">
        <v>-2.6094486550820801</v>
      </c>
      <c r="N633">
        <f>(Table2[[#This Row],[1W Return vs Nifty]]-AVERAGE(Table2[1W Return vs Nifty]))/_xlfn.STDEV.P(Table2[1W Return vs Nifty])</f>
        <v>-0.50061540800802762</v>
      </c>
      <c r="O633">
        <v>232.56</v>
      </c>
      <c r="P633">
        <v>240.05574500160799</v>
      </c>
      <c r="Q633">
        <v>274.05710493486902</v>
      </c>
      <c r="R633">
        <v>53.544475274656499</v>
      </c>
      <c r="S633" s="1">
        <f>(Table2[[#This Row],[Close Price]]-Table2[[#This Row],[20D EMA]])/Table2[[#This Row],[20D EMA]]</f>
        <v>-1.2082903336773315E-2</v>
      </c>
      <c r="T633" s="1">
        <f>(Table2[[#This Row],[Close Price]]-Table2[[#This Row],[50D EMA]])/Table2[[#This Row],[50D EMA]]</f>
        <v>-4.2930632639260335E-2</v>
      </c>
      <c r="U633" s="1">
        <f>(Table2[[#This Row],[Close Price]]-Table2[[#This Row],[200D EMA]])/Table2[[#This Row],[200D EMA]]</f>
        <v>-0.16167106831767347</v>
      </c>
      <c r="V633">
        <v>0.93767874801394202</v>
      </c>
      <c r="W633">
        <v>229.22</v>
      </c>
      <c r="X633">
        <v>234</v>
      </c>
      <c r="Y633">
        <v>229.22</v>
      </c>
      <c r="Z633">
        <v>234.5</v>
      </c>
      <c r="AA633">
        <v>191.5</v>
      </c>
      <c r="AB633">
        <v>263.89999999999998</v>
      </c>
      <c r="AC633" s="1">
        <f>(Table2[[#This Row],[Close Price]]/Table2[[#This Row],[Day Low]])-1</f>
        <v>2.3121891632493785E-3</v>
      </c>
      <c r="AD633" s="1">
        <f>(Table2[[#This Row],[Day High]]/Table2[[#This Row],[Close Price]])-1</f>
        <v>1.8498367791077275E-2</v>
      </c>
      <c r="AE633" s="1">
        <f>(Table2[[#This Row],[Close Price]]/Table2[[#This Row],[Current Week Low]])-1</f>
        <v>2.3121891632493785E-3</v>
      </c>
      <c r="AF633" s="1">
        <f>(Table2[[#This Row],[Current Week High]]/Table2[[#This Row],[Close Price]])-1</f>
        <v>2.0674646354733373E-2</v>
      </c>
      <c r="AG633" s="1">
        <f>(Table2[[#This Row],[Close Price]]/Table2[[#This Row],[Current Month Low]])-1</f>
        <v>0.19973890339425582</v>
      </c>
      <c r="AH633" s="1">
        <f>(Table2[[#This Row],[Current Month High]]/Table2[[#This Row],[Close Price]])-1</f>
        <v>0.14863982589771485</v>
      </c>
      <c r="AI633">
        <v>87.921653971708295</v>
      </c>
      <c r="AJ633">
        <v>19.973890339425498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-0.02</v>
      </c>
      <c r="AM633" t="s">
        <v>2949</v>
      </c>
      <c r="AN633">
        <v>-3.69</v>
      </c>
      <c r="AO633" t="s">
        <v>2949</v>
      </c>
      <c r="AP633">
        <v>-4.4940508985038999E-2</v>
      </c>
      <c r="AQ633">
        <f>(Table2[[#This Row],[Sharpe Ratio]]-AVERAGE(Table2[Sharpe Ratio]))/_xlfn.STDEV.P(Table2[Sharpe Ratio])</f>
        <v>-1.1466885168945065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34" spans="1:44" x14ac:dyDescent="0.3">
      <c r="A634" t="s">
        <v>284</v>
      </c>
      <c r="B634" t="s">
        <v>285</v>
      </c>
      <c r="C634" t="s">
        <v>2908</v>
      </c>
      <c r="D634" t="s">
        <v>35</v>
      </c>
      <c r="E634">
        <v>83524.1055032</v>
      </c>
      <c r="F634">
        <v>600.35</v>
      </c>
      <c r="G634">
        <v>-20.650736072248002</v>
      </c>
      <c r="H634">
        <f>(Table2[[#This Row],[1Y Return vs Nifty]]-AVERAGE(Table2[1Y Return vs Nifty]))/_xlfn.STDEV.P(Table2[1Y Return vs Nifty])</f>
        <v>-0.78348069406950882</v>
      </c>
      <c r="I634">
        <v>0.73650249045360405</v>
      </c>
      <c r="J634">
        <f>(Table2[[#This Row],[1M Return vs Nifty]]-AVERAGE(Table2[1M Return vs Nifty]))/_xlfn.STDEV.P(Table2[1M Return vs Nifty])</f>
        <v>-0.25981877127050584</v>
      </c>
      <c r="K634">
        <v>3.4825653848704698</v>
      </c>
      <c r="L634">
        <f>(Table2[[#This Row],[6M Return vs Nifty]]-AVERAGE(Table2[6M Return vs Nifty]))/_xlfn.STDEV.P(Table2[6M Return vs Nifty])</f>
        <v>-0.27634628171443065</v>
      </c>
      <c r="M634">
        <v>-2.5657230244683502</v>
      </c>
      <c r="N634">
        <f>(Table2[[#This Row],[1W Return vs Nifty]]-AVERAGE(Table2[1W Return vs Nifty]))/_xlfn.STDEV.P(Table2[1W Return vs Nifty])</f>
        <v>-0.49195132362736266</v>
      </c>
      <c r="O634">
        <v>589.66999999999996</v>
      </c>
      <c r="P634">
        <v>582.29164898507702</v>
      </c>
      <c r="Q634">
        <v>556.32735812539897</v>
      </c>
      <c r="R634">
        <v>44.6276806986737</v>
      </c>
      <c r="S634" s="1">
        <f>(Table2[[#This Row],[Close Price]]-Table2[[#This Row],[20D EMA]])/Table2[[#This Row],[20D EMA]]</f>
        <v>1.8111825258195369E-2</v>
      </c>
      <c r="T634" s="1">
        <f>(Table2[[#This Row],[Close Price]]-Table2[[#This Row],[50D EMA]])/Table2[[#This Row],[50D EMA]]</f>
        <v>3.1012553668592634E-2</v>
      </c>
      <c r="U634" s="1">
        <f>(Table2[[#This Row],[Close Price]]-Table2[[#This Row],[200D EMA]])/Table2[[#This Row],[200D EMA]]</f>
        <v>7.9130823303279155E-2</v>
      </c>
      <c r="V634">
        <v>0.99687615883684699</v>
      </c>
      <c r="W634">
        <v>593.45000000000005</v>
      </c>
      <c r="X634">
        <v>610.85</v>
      </c>
      <c r="Y634">
        <v>593.45000000000005</v>
      </c>
      <c r="Z634">
        <v>610.85</v>
      </c>
      <c r="AA634">
        <v>515.45000000000005</v>
      </c>
      <c r="AB634">
        <v>622</v>
      </c>
      <c r="AC634" s="1">
        <f>(Table2[[#This Row],[Close Price]]/Table2[[#This Row],[Day Low]])-1</f>
        <v>1.1626927289577926E-2</v>
      </c>
      <c r="AD634" s="1">
        <f>(Table2[[#This Row],[Day High]]/Table2[[#This Row],[Close Price]])-1</f>
        <v>1.7489797618056135E-2</v>
      </c>
      <c r="AE634" s="1">
        <f>(Table2[[#This Row],[Close Price]]/Table2[[#This Row],[Current Week Low]])-1</f>
        <v>1.1626927289577926E-2</v>
      </c>
      <c r="AF634" s="1">
        <f>(Table2[[#This Row],[Current Week High]]/Table2[[#This Row],[Close Price]])-1</f>
        <v>1.7489797618056135E-2</v>
      </c>
      <c r="AG634" s="1">
        <f>(Table2[[#This Row],[Close Price]]/Table2[[#This Row],[Current Month Low]])-1</f>
        <v>0.16471044718207395</v>
      </c>
      <c r="AH634" s="1">
        <f>(Table2[[#This Row],[Current Month High]]/Table2[[#This Row],[Close Price]])-1</f>
        <v>3.6062296993420562E-2</v>
      </c>
      <c r="AI634">
        <v>6.7460647955359399</v>
      </c>
      <c r="AJ634">
        <v>29.5393246304887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-0.13</v>
      </c>
      <c r="AM634" t="s">
        <v>2949</v>
      </c>
      <c r="AN634">
        <v>6.52</v>
      </c>
      <c r="AO634" t="s">
        <v>2950</v>
      </c>
      <c r="AP634">
        <v>-4.6577466130054999E-2</v>
      </c>
      <c r="AQ634">
        <f>(Table2[[#This Row],[Sharpe Ratio]]-AVERAGE(Table2[Sharpe Ratio]))/_xlfn.STDEV.P(Table2[Sharpe Ratio])</f>
        <v>-1.1647565160912343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-2.9763535867730422</v>
      </c>
    </row>
    <row r="635" spans="1:44" x14ac:dyDescent="0.3">
      <c r="A635" t="s">
        <v>1572</v>
      </c>
      <c r="B635" t="s">
        <v>1573</v>
      </c>
      <c r="C635" t="s">
        <v>2917</v>
      </c>
      <c r="D635" t="s">
        <v>1162</v>
      </c>
      <c r="E635">
        <v>5051.9877329999999</v>
      </c>
      <c r="F635">
        <v>2940.15</v>
      </c>
      <c r="G635">
        <v>-5.3183044429453998</v>
      </c>
      <c r="H635">
        <f>(Table2[[#This Row],[1Y Return vs Nifty]]-AVERAGE(Table2[1Y Return vs Nifty]))/_xlfn.STDEV.P(Table2[1Y Return vs Nifty])</f>
        <v>-0.60083703970093694</v>
      </c>
      <c r="I635">
        <v>-7.2001389955480999</v>
      </c>
      <c r="J635">
        <f>(Table2[[#This Row],[1M Return vs Nifty]]-AVERAGE(Table2[1M Return vs Nifty]))/_xlfn.STDEV.P(Table2[1M Return vs Nifty])</f>
        <v>-1.0351172293093152</v>
      </c>
      <c r="K635">
        <v>-12.148285014829</v>
      </c>
      <c r="L635">
        <f>(Table2[[#This Row],[6M Return vs Nifty]]-AVERAGE(Table2[6M Return vs Nifty]))/_xlfn.STDEV.P(Table2[6M Return vs Nifty])</f>
        <v>-0.75530622192429686</v>
      </c>
      <c r="M635">
        <v>-0.67460208978450897</v>
      </c>
      <c r="N635">
        <f>(Table2[[#This Row],[1W Return vs Nifty]]-AVERAGE(Table2[1W Return vs Nifty]))/_xlfn.STDEV.P(Table2[1W Return vs Nifty])</f>
        <v>-0.1172321687022895</v>
      </c>
      <c r="O635">
        <v>2930.08</v>
      </c>
      <c r="P635">
        <v>3013.5375806383799</v>
      </c>
      <c r="Q635">
        <v>2905.4144879011301</v>
      </c>
      <c r="R635">
        <v>30.670218874835601</v>
      </c>
      <c r="S635" s="1">
        <f>(Table2[[#This Row],[Close Price]]-Table2[[#This Row],[20D EMA]])/Table2[[#This Row],[20D EMA]]</f>
        <v>3.4367662316387828E-3</v>
      </c>
      <c r="T635" s="1">
        <f>(Table2[[#This Row],[Close Price]]-Table2[[#This Row],[50D EMA]])/Table2[[#This Row],[50D EMA]]</f>
        <v>-2.4352634959618997E-2</v>
      </c>
      <c r="U635" s="1">
        <f>(Table2[[#This Row],[Close Price]]-Table2[[#This Row],[200D EMA]])/Table2[[#This Row],[200D EMA]]</f>
        <v>1.1955441209341156E-2</v>
      </c>
      <c r="V635">
        <v>1.1833841967685199</v>
      </c>
      <c r="W635">
        <v>2912.45</v>
      </c>
      <c r="X635">
        <v>3005.15</v>
      </c>
      <c r="Y635">
        <v>2853.05</v>
      </c>
      <c r="Z635">
        <v>3005.15</v>
      </c>
      <c r="AA635">
        <v>2732.35</v>
      </c>
      <c r="AB635">
        <v>3005.15</v>
      </c>
      <c r="AC635" s="1">
        <f>(Table2[[#This Row],[Close Price]]/Table2[[#This Row],[Day Low]])-1</f>
        <v>9.5108928908651524E-3</v>
      </c>
      <c r="AD635" s="1">
        <f>(Table2[[#This Row],[Day High]]/Table2[[#This Row],[Close Price]])-1</f>
        <v>2.2107715592741828E-2</v>
      </c>
      <c r="AE635" s="1">
        <f>(Table2[[#This Row],[Close Price]]/Table2[[#This Row],[Current Week Low]])-1</f>
        <v>3.0528732409176085E-2</v>
      </c>
      <c r="AF635" s="1">
        <f>(Table2[[#This Row],[Current Week High]]/Table2[[#This Row],[Close Price]])-1</f>
        <v>2.2107715592741828E-2</v>
      </c>
      <c r="AG635" s="1">
        <f>(Table2[[#This Row],[Close Price]]/Table2[[#This Row],[Current Month Low]])-1</f>
        <v>7.6051750324812151E-2</v>
      </c>
      <c r="AH635" s="1">
        <f>(Table2[[#This Row],[Current Month High]]/Table2[[#This Row],[Close Price]])-1</f>
        <v>2.2107715592741828E-2</v>
      </c>
      <c r="AI635">
        <v>25.843919527915201</v>
      </c>
      <c r="AJ635">
        <v>34.863079675244201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0</v>
      </c>
      <c r="AM635">
        <v>0</v>
      </c>
      <c r="AN635">
        <v>1.4</v>
      </c>
      <c r="AO635" t="s">
        <v>2950</v>
      </c>
      <c r="AP635">
        <v>-4.6800388092362998E-2</v>
      </c>
      <c r="AQ635">
        <f>(Table2[[#This Row],[Sharpe Ratio]]-AVERAGE(Table2[Sharpe Ratio]))/_xlfn.STDEV.P(Table2[Sharpe Ratio])</f>
        <v>-1.1672170287858867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36" spans="1:44" x14ac:dyDescent="0.3">
      <c r="A636" t="s">
        <v>865</v>
      </c>
      <c r="B636" t="s">
        <v>866</v>
      </c>
      <c r="C636" t="s">
        <v>2908</v>
      </c>
      <c r="D636" t="s">
        <v>516</v>
      </c>
      <c r="E636">
        <v>15453.224810969999</v>
      </c>
      <c r="F636">
        <v>335.85</v>
      </c>
      <c r="G636">
        <v>9.8834848015218508</v>
      </c>
      <c r="H636">
        <f>(Table2[[#This Row],[1Y Return vs Nifty]]-AVERAGE(Table2[1Y Return vs Nifty]))/_xlfn.STDEV.P(Table2[1Y Return vs Nifty])</f>
        <v>-0.41974962919235098</v>
      </c>
      <c r="I636">
        <v>7.1145800943966604</v>
      </c>
      <c r="J636">
        <f>(Table2[[#This Row],[1M Return vs Nifty]]-AVERAGE(Table2[1M Return vs Nifty]))/_xlfn.STDEV.P(Table2[1M Return vs Nifty])</f>
        <v>0.36322987472295815</v>
      </c>
      <c r="K636">
        <v>-9.5833119194047498</v>
      </c>
      <c r="L636">
        <f>(Table2[[#This Row],[6M Return vs Nifty]]-AVERAGE(Table2[6M Return vs Nifty]))/_xlfn.STDEV.P(Table2[6M Return vs Nifty])</f>
        <v>-0.67671041113923969</v>
      </c>
      <c r="M636">
        <v>-3.31426036180165</v>
      </c>
      <c r="N636">
        <f>(Table2[[#This Row],[1W Return vs Nifty]]-AVERAGE(Table2[1W Return vs Nifty]))/_xlfn.STDEV.P(Table2[1W Return vs Nifty])</f>
        <v>-0.64027144072357112</v>
      </c>
      <c r="O636">
        <v>329.92</v>
      </c>
      <c r="P636">
        <v>325.10705684677902</v>
      </c>
      <c r="Q636">
        <v>316.87441153987203</v>
      </c>
      <c r="R636">
        <v>43.934046611129702</v>
      </c>
      <c r="S636" s="1">
        <f>(Table2[[#This Row],[Close Price]]-Table2[[#This Row],[20D EMA]])/Table2[[#This Row],[20D EMA]]</f>
        <v>1.7974054316197887E-2</v>
      </c>
      <c r="T636" s="1">
        <f>(Table2[[#This Row],[Close Price]]-Table2[[#This Row],[50D EMA]])/Table2[[#This Row],[50D EMA]]</f>
        <v>3.3044324713886755E-2</v>
      </c>
      <c r="U636" s="1">
        <f>(Table2[[#This Row],[Close Price]]-Table2[[#This Row],[200D EMA]])/Table2[[#This Row],[200D EMA]]</f>
        <v>5.9883625086402131E-2</v>
      </c>
      <c r="V636">
        <v>0.88597456957155496</v>
      </c>
      <c r="W636">
        <v>324</v>
      </c>
      <c r="X636">
        <v>342.95</v>
      </c>
      <c r="Y636">
        <v>324</v>
      </c>
      <c r="Z636">
        <v>342.95</v>
      </c>
      <c r="AA636">
        <v>286.25</v>
      </c>
      <c r="AB636">
        <v>355.5</v>
      </c>
      <c r="AC636" s="1">
        <f>(Table2[[#This Row],[Close Price]]/Table2[[#This Row],[Day Low]])-1</f>
        <v>3.6574074074074092E-2</v>
      </c>
      <c r="AD636" s="1">
        <f>(Table2[[#This Row],[Day High]]/Table2[[#This Row],[Close Price]])-1</f>
        <v>2.1140390055083946E-2</v>
      </c>
      <c r="AE636" s="1">
        <f>(Table2[[#This Row],[Close Price]]/Table2[[#This Row],[Current Week Low]])-1</f>
        <v>3.6574074074074092E-2</v>
      </c>
      <c r="AF636" s="1">
        <f>(Table2[[#This Row],[Current Week High]]/Table2[[#This Row],[Close Price]])-1</f>
        <v>2.1140390055083946E-2</v>
      </c>
      <c r="AG636" s="1">
        <f>(Table2[[#This Row],[Close Price]]/Table2[[#This Row],[Current Month Low]])-1</f>
        <v>0.17327510917030575</v>
      </c>
      <c r="AH636" s="1">
        <f>(Table2[[#This Row],[Current Month High]]/Table2[[#This Row],[Close Price]])-1</f>
        <v>5.8508262617239737E-2</v>
      </c>
      <c r="AI636">
        <v>16.718773261872801</v>
      </c>
      <c r="AJ636">
        <v>39.0683229813664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-0.1</v>
      </c>
      <c r="AM636" t="s">
        <v>2949</v>
      </c>
      <c r="AN636">
        <v>7.75</v>
      </c>
      <c r="AO636" t="s">
        <v>2950</v>
      </c>
      <c r="AP636">
        <v>-4.7158739639622999E-2</v>
      </c>
      <c r="AQ636">
        <f>(Table2[[#This Row],[Sharpe Ratio]]-AVERAGE(Table2[Sharpe Ratio]))/_xlfn.STDEV.P(Table2[Sharpe Ratio])</f>
        <v>-1.1711723525326037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-2.5446739588648075</v>
      </c>
    </row>
    <row r="637" spans="1:44" x14ac:dyDescent="0.3">
      <c r="A637" t="s">
        <v>2022</v>
      </c>
      <c r="B637" t="s">
        <v>2023</v>
      </c>
      <c r="C637" t="s">
        <v>2916</v>
      </c>
      <c r="D637" t="s">
        <v>268</v>
      </c>
      <c r="E637">
        <v>2672.12636544</v>
      </c>
      <c r="F637">
        <v>1011.55</v>
      </c>
      <c r="G637">
        <v>-50.118483365834201</v>
      </c>
      <c r="H637">
        <f>(Table2[[#This Row],[1Y Return vs Nifty]]-AVERAGE(Table2[1Y Return vs Nifty]))/_xlfn.STDEV.P(Table2[1Y Return vs Nifty])</f>
        <v>-1.1345076662964171</v>
      </c>
      <c r="I637">
        <v>16.635846646701999</v>
      </c>
      <c r="J637">
        <f>(Table2[[#This Row],[1M Return vs Nifty]]-AVERAGE(Table2[1M Return vs Nifty]))/_xlfn.STDEV.P(Table2[1M Return vs Nifty])</f>
        <v>1.2933239566590709</v>
      </c>
      <c r="K637">
        <v>-11.4399958774027</v>
      </c>
      <c r="L637">
        <f>(Table2[[#This Row],[6M Return vs Nifty]]-AVERAGE(Table2[6M Return vs Nifty]))/_xlfn.STDEV.P(Table2[6M Return vs Nifty])</f>
        <v>-0.73360285235462064</v>
      </c>
      <c r="M637">
        <v>14.7629447962152</v>
      </c>
      <c r="N637">
        <f>(Table2[[#This Row],[1W Return vs Nifty]]-AVERAGE(Table2[1W Return vs Nifty]))/_xlfn.STDEV.P(Table2[1W Return vs Nifty])</f>
        <v>2.9416650266825752</v>
      </c>
      <c r="O637">
        <v>897.65</v>
      </c>
      <c r="P637">
        <v>878.488019349669</v>
      </c>
      <c r="Q637">
        <v>996.96352924346604</v>
      </c>
      <c r="R637">
        <v>40.960055211404502</v>
      </c>
      <c r="S637" s="1">
        <f>(Table2[[#This Row],[Close Price]]-Table2[[#This Row],[20D EMA]])/Table2[[#This Row],[20D EMA]]</f>
        <v>0.12688687127499579</v>
      </c>
      <c r="T637" s="1">
        <f>(Table2[[#This Row],[Close Price]]-Table2[[#This Row],[50D EMA]])/Table2[[#This Row],[50D EMA]]</f>
        <v>0.15146704077858075</v>
      </c>
      <c r="U637" s="1">
        <f>(Table2[[#This Row],[Close Price]]-Table2[[#This Row],[200D EMA]])/Table2[[#This Row],[200D EMA]]</f>
        <v>1.463089704756069E-2</v>
      </c>
      <c r="V637">
        <v>2.42650758297721</v>
      </c>
      <c r="W637">
        <v>1004.45</v>
      </c>
      <c r="X637">
        <v>1039.9000000000001</v>
      </c>
      <c r="Y637">
        <v>970.25</v>
      </c>
      <c r="Z637">
        <v>1039.9000000000001</v>
      </c>
      <c r="AA637">
        <v>751.65</v>
      </c>
      <c r="AB637">
        <v>1039.9000000000001</v>
      </c>
      <c r="AC637" s="1">
        <f>(Table2[[#This Row],[Close Price]]/Table2[[#This Row],[Day Low]])-1</f>
        <v>7.0685449748617568E-3</v>
      </c>
      <c r="AD637" s="1">
        <f>(Table2[[#This Row],[Day High]]/Table2[[#This Row],[Close Price]])-1</f>
        <v>2.802629627798936E-2</v>
      </c>
      <c r="AE637" s="1">
        <f>(Table2[[#This Row],[Close Price]]/Table2[[#This Row],[Current Week Low]])-1</f>
        <v>4.2566348879154781E-2</v>
      </c>
      <c r="AF637" s="1">
        <f>(Table2[[#This Row],[Current Week High]]/Table2[[#This Row],[Close Price]])-1</f>
        <v>2.802629627798936E-2</v>
      </c>
      <c r="AG637" s="1">
        <f>(Table2[[#This Row],[Close Price]]/Table2[[#This Row],[Current Month Low]])-1</f>
        <v>0.34577263353954635</v>
      </c>
      <c r="AH637" s="1">
        <f>(Table2[[#This Row],[Current Month High]]/Table2[[#This Row],[Close Price]])-1</f>
        <v>2.802629627798936E-2</v>
      </c>
      <c r="AI637">
        <v>35.233058178043599</v>
      </c>
      <c r="AJ637">
        <v>34.577263353954599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0.05</v>
      </c>
      <c r="AM637" t="s">
        <v>2950</v>
      </c>
      <c r="AN637">
        <v>31.05</v>
      </c>
      <c r="AO637" t="s">
        <v>2950</v>
      </c>
      <c r="AP637">
        <v>-4.8156510128855003E-2</v>
      </c>
      <c r="AQ637">
        <f>(Table2[[#This Row],[Sharpe Ratio]]-AVERAGE(Table2[Sharpe Ratio]))/_xlfn.STDEV.P(Table2[Sharpe Ratio])</f>
        <v>-1.1821852959397361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38" spans="1:44" x14ac:dyDescent="0.3">
      <c r="A638" t="s">
        <v>769</v>
      </c>
      <c r="B638" t="s">
        <v>770</v>
      </c>
      <c r="C638" t="s">
        <v>2915</v>
      </c>
      <c r="D638" t="s">
        <v>65</v>
      </c>
      <c r="E638">
        <v>18672.513964379999</v>
      </c>
      <c r="F638">
        <v>907.5</v>
      </c>
      <c r="G638">
        <v>15.9622140577174</v>
      </c>
      <c r="H638">
        <f>(Table2[[#This Row],[1Y Return vs Nifty]]-AVERAGE(Table2[1Y Return vs Nifty]))/_xlfn.STDEV.P(Table2[1Y Return vs Nifty])</f>
        <v>-0.34733832796424929</v>
      </c>
      <c r="I638">
        <v>-8.79126660109082</v>
      </c>
      <c r="J638">
        <f>(Table2[[#This Row],[1M Return vs Nifty]]-AVERAGE(Table2[1M Return vs Nifty]))/_xlfn.STDEV.P(Table2[1M Return vs Nifty])</f>
        <v>-1.1905480600071638</v>
      </c>
      <c r="K638">
        <v>5.6478858397241503</v>
      </c>
      <c r="L638">
        <f>(Table2[[#This Row],[6M Return vs Nifty]]-AVERAGE(Table2[6M Return vs Nifty]))/_xlfn.STDEV.P(Table2[6M Return vs Nifty])</f>
        <v>-0.20999661237002579</v>
      </c>
      <c r="M638">
        <v>-1.5122915301178099</v>
      </c>
      <c r="N638">
        <f>(Table2[[#This Row],[1W Return vs Nifty]]-AVERAGE(Table2[1W Return vs Nifty]))/_xlfn.STDEV.P(Table2[1W Return vs Nifty])</f>
        <v>-0.28321747054858826</v>
      </c>
      <c r="O638">
        <v>900.26</v>
      </c>
      <c r="P638">
        <v>928.72268136002401</v>
      </c>
      <c r="Q638">
        <v>876.84910389501397</v>
      </c>
      <c r="R638">
        <v>36.832626781692902</v>
      </c>
      <c r="S638" s="1">
        <f>(Table2[[#This Row],[Close Price]]-Table2[[#This Row],[20D EMA]])/Table2[[#This Row],[20D EMA]]</f>
        <v>8.0421211649967881E-3</v>
      </c>
      <c r="T638" s="1">
        <f>(Table2[[#This Row],[Close Price]]-Table2[[#This Row],[50D EMA]])/Table2[[#This Row],[50D EMA]]</f>
        <v>-2.2851473088764732E-2</v>
      </c>
      <c r="U638" s="1">
        <f>(Table2[[#This Row],[Close Price]]-Table2[[#This Row],[200D EMA]])/Table2[[#This Row],[200D EMA]]</f>
        <v>3.4955724957501801E-2</v>
      </c>
      <c r="V638">
        <v>1.9949512496009101</v>
      </c>
      <c r="W638">
        <v>897.05</v>
      </c>
      <c r="X638">
        <v>923</v>
      </c>
      <c r="Y638">
        <v>869.15</v>
      </c>
      <c r="Z638">
        <v>923</v>
      </c>
      <c r="AA638">
        <v>823.4</v>
      </c>
      <c r="AB638">
        <v>940.2</v>
      </c>
      <c r="AC638" s="1">
        <f>(Table2[[#This Row],[Close Price]]/Table2[[#This Row],[Day Low]])-1</f>
        <v>1.1649294911097563E-2</v>
      </c>
      <c r="AD638" s="1">
        <f>(Table2[[#This Row],[Day High]]/Table2[[#This Row],[Close Price]])-1</f>
        <v>1.7079889807162463E-2</v>
      </c>
      <c r="AE638" s="1">
        <f>(Table2[[#This Row],[Close Price]]/Table2[[#This Row],[Current Week Low]])-1</f>
        <v>4.4123569004199448E-2</v>
      </c>
      <c r="AF638" s="1">
        <f>(Table2[[#This Row],[Current Week High]]/Table2[[#This Row],[Close Price]])-1</f>
        <v>1.7079889807162463E-2</v>
      </c>
      <c r="AG638" s="1">
        <f>(Table2[[#This Row],[Close Price]]/Table2[[#This Row],[Current Month Low]])-1</f>
        <v>0.10213747874666024</v>
      </c>
      <c r="AH638" s="1">
        <f>(Table2[[#This Row],[Current Month High]]/Table2[[#This Row],[Close Price]])-1</f>
        <v>3.603305785123978E-2</v>
      </c>
      <c r="AI638">
        <v>20.5509641873278</v>
      </c>
      <c r="AJ638">
        <v>50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-0.1</v>
      </c>
      <c r="AM638" t="s">
        <v>2949</v>
      </c>
      <c r="AN638">
        <v>1.6</v>
      </c>
      <c r="AO638" t="s">
        <v>2950</v>
      </c>
      <c r="AP638">
        <v>-4.8259145628142999E-2</v>
      </c>
      <c r="AQ638">
        <f>(Table2[[#This Row],[Sharpe Ratio]]-AVERAGE(Table2[Sharpe Ratio]))/_xlfn.STDEV.P(Table2[Sharpe Ratio])</f>
        <v>-1.1833181405742688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39" spans="1:44" x14ac:dyDescent="0.3">
      <c r="A639" t="s">
        <v>1774</v>
      </c>
      <c r="B639" t="s">
        <v>1775</v>
      </c>
      <c r="C639" t="s">
        <v>2915</v>
      </c>
      <c r="D639" t="s">
        <v>65</v>
      </c>
      <c r="E639">
        <v>3634.2896062499999</v>
      </c>
      <c r="F639">
        <v>346.5</v>
      </c>
      <c r="G639">
        <v>-17.694070559757201</v>
      </c>
      <c r="H639">
        <f>(Table2[[#This Row],[1Y Return vs Nifty]]-AVERAGE(Table2[1Y Return vs Nifty]))/_xlfn.STDEV.P(Table2[1Y Return vs Nifty])</f>
        <v>-0.74826017543273937</v>
      </c>
      <c r="I639">
        <v>13.1847877779248</v>
      </c>
      <c r="J639">
        <f>(Table2[[#This Row],[1M Return vs Nifty]]-AVERAGE(Table2[1M Return vs Nifty]))/_xlfn.STDEV.P(Table2[1M Return vs Nifty])</f>
        <v>0.95620395139195302</v>
      </c>
      <c r="K639">
        <v>-0.49538895628167401</v>
      </c>
      <c r="L639">
        <f>(Table2[[#This Row],[6M Return vs Nifty]]-AVERAGE(Table2[6M Return vs Nifty]))/_xlfn.STDEV.P(Table2[6M Return vs Nifty])</f>
        <v>-0.39823861160535212</v>
      </c>
      <c r="M639">
        <v>14.2560542180937</v>
      </c>
      <c r="N639">
        <f>(Table2[[#This Row],[1W Return vs Nifty]]-AVERAGE(Table2[1W Return vs Nifty]))/_xlfn.STDEV.P(Table2[1W Return vs Nifty])</f>
        <v>2.8412263896871446</v>
      </c>
      <c r="O639">
        <v>306.63</v>
      </c>
      <c r="P639">
        <v>298.54848413270599</v>
      </c>
      <c r="Q639">
        <v>295.15305472591399</v>
      </c>
      <c r="R639">
        <v>48.602105118238597</v>
      </c>
      <c r="S639" s="1">
        <f>(Table2[[#This Row],[Close Price]]-Table2[[#This Row],[20D EMA]])/Table2[[#This Row],[20D EMA]]</f>
        <v>0.13002641620193719</v>
      </c>
      <c r="T639" s="1">
        <f>(Table2[[#This Row],[Close Price]]-Table2[[#This Row],[50D EMA]])/Table2[[#This Row],[50D EMA]]</f>
        <v>0.16061550607632416</v>
      </c>
      <c r="U639" s="1">
        <f>(Table2[[#This Row],[Close Price]]-Table2[[#This Row],[200D EMA]])/Table2[[#This Row],[200D EMA]]</f>
        <v>0.17396718228706115</v>
      </c>
      <c r="V639">
        <v>2.3762753211061498</v>
      </c>
      <c r="W639">
        <v>343.1</v>
      </c>
      <c r="X639">
        <v>356.7</v>
      </c>
      <c r="Y639">
        <v>307.89999999999998</v>
      </c>
      <c r="Z639">
        <v>356.7</v>
      </c>
      <c r="AA639">
        <v>267.25</v>
      </c>
      <c r="AB639">
        <v>356.7</v>
      </c>
      <c r="AC639" s="1">
        <f>(Table2[[#This Row],[Close Price]]/Table2[[#This Row],[Day Low]])-1</f>
        <v>9.9096473331390378E-3</v>
      </c>
      <c r="AD639" s="1">
        <f>(Table2[[#This Row],[Day High]]/Table2[[#This Row],[Close Price]])-1</f>
        <v>2.9437229437229373E-2</v>
      </c>
      <c r="AE639" s="1">
        <f>(Table2[[#This Row],[Close Price]]/Table2[[#This Row],[Current Week Low]])-1</f>
        <v>0.12536537836960071</v>
      </c>
      <c r="AF639" s="1">
        <f>(Table2[[#This Row],[Current Week High]]/Table2[[#This Row],[Close Price]])-1</f>
        <v>2.9437229437229373E-2</v>
      </c>
      <c r="AG639" s="1">
        <f>(Table2[[#This Row],[Close Price]]/Table2[[#This Row],[Current Month Low]])-1</f>
        <v>0.29653882132834419</v>
      </c>
      <c r="AH639" s="1">
        <f>(Table2[[#This Row],[Current Month High]]/Table2[[#This Row],[Close Price]])-1</f>
        <v>2.9437229437229373E-2</v>
      </c>
      <c r="AI639">
        <v>2.9437229437229302</v>
      </c>
      <c r="AJ639">
        <v>38.5445821671331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0.18</v>
      </c>
      <c r="AM639" t="s">
        <v>2950</v>
      </c>
      <c r="AN639">
        <v>21.09</v>
      </c>
      <c r="AO639" t="s">
        <v>2950</v>
      </c>
      <c r="AP639">
        <v>-4.9454796744576E-2</v>
      </c>
      <c r="AQ639">
        <f>(Table2[[#This Row],[Sharpe Ratio]]-AVERAGE(Table2[Sharpe Ratio]))/_xlfn.STDEV.P(Table2[Sharpe Ratio])</f>
        <v>-1.1965152016439811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1.454416352397025</v>
      </c>
    </row>
    <row r="640" spans="1:44" x14ac:dyDescent="0.3">
      <c r="A640" t="s">
        <v>1863</v>
      </c>
      <c r="B640" t="s">
        <v>1864</v>
      </c>
      <c r="C640" t="s">
        <v>2917</v>
      </c>
      <c r="D640" t="s">
        <v>349</v>
      </c>
      <c r="E640">
        <v>3178.86104492</v>
      </c>
      <c r="F640">
        <v>490.55</v>
      </c>
      <c r="G640">
        <v>2.7746834394602602</v>
      </c>
      <c r="H640">
        <f>(Table2[[#This Row],[1Y Return vs Nifty]]-AVERAGE(Table2[1Y Return vs Nifty]))/_xlfn.STDEV.P(Table2[1Y Return vs Nifty])</f>
        <v>-0.50443139985590402</v>
      </c>
      <c r="I640">
        <v>6.0328366400860398</v>
      </c>
      <c r="J640">
        <f>(Table2[[#This Row],[1M Return vs Nifty]]-AVERAGE(Table2[1M Return vs Nifty]))/_xlfn.STDEV.P(Table2[1M Return vs Nifty])</f>
        <v>0.25755872482916292</v>
      </c>
      <c r="K640">
        <v>16.3553321038716</v>
      </c>
      <c r="L640">
        <f>(Table2[[#This Row],[6M Return vs Nifty]]-AVERAGE(Table2[6M Return vs Nifty]))/_xlfn.STDEV.P(Table2[6M Return vs Nifty])</f>
        <v>0.11810056029404251</v>
      </c>
      <c r="M640">
        <v>3.4035228651574299</v>
      </c>
      <c r="N640">
        <f>(Table2[[#This Row],[1W Return vs Nifty]]-AVERAGE(Table2[1W Return vs Nifty]))/_xlfn.STDEV.P(Table2[1W Return vs Nifty])</f>
        <v>0.6908343640973027</v>
      </c>
      <c r="O640">
        <v>463.11</v>
      </c>
      <c r="P640">
        <v>450.63594234417599</v>
      </c>
      <c r="Q640">
        <v>423.841837082675</v>
      </c>
      <c r="R640">
        <v>46.500531005523101</v>
      </c>
      <c r="S640" s="1">
        <f>(Table2[[#This Row],[Close Price]]-Table2[[#This Row],[20D EMA]])/Table2[[#This Row],[20D EMA]]</f>
        <v>5.9251581697652822E-2</v>
      </c>
      <c r="T640" s="1">
        <f>(Table2[[#This Row],[Close Price]]-Table2[[#This Row],[50D EMA]])/Table2[[#This Row],[50D EMA]]</f>
        <v>8.8572734452103286E-2</v>
      </c>
      <c r="U640" s="1">
        <f>(Table2[[#This Row],[Close Price]]-Table2[[#This Row],[200D EMA]])/Table2[[#This Row],[200D EMA]]</f>
        <v>0.15738928317336651</v>
      </c>
      <c r="V640">
        <v>1.16060599697422</v>
      </c>
      <c r="W640">
        <v>478.6</v>
      </c>
      <c r="X640">
        <v>501.7</v>
      </c>
      <c r="Y640">
        <v>467.8</v>
      </c>
      <c r="Z640">
        <v>501.7</v>
      </c>
      <c r="AA640">
        <v>399.25</v>
      </c>
      <c r="AB640">
        <v>501.7</v>
      </c>
      <c r="AC640" s="1">
        <f>(Table2[[#This Row],[Close Price]]/Table2[[#This Row],[Day Low]])-1</f>
        <v>2.4968658587547043E-2</v>
      </c>
      <c r="AD640" s="1">
        <f>(Table2[[#This Row],[Day High]]/Table2[[#This Row],[Close Price]])-1</f>
        <v>2.2729589236571091E-2</v>
      </c>
      <c r="AE640" s="1">
        <f>(Table2[[#This Row],[Close Price]]/Table2[[#This Row],[Current Week Low]])-1</f>
        <v>4.8631893971782914E-2</v>
      </c>
      <c r="AF640" s="1">
        <f>(Table2[[#This Row],[Current Week High]]/Table2[[#This Row],[Close Price]])-1</f>
        <v>2.2729589236571091E-2</v>
      </c>
      <c r="AG640" s="1">
        <f>(Table2[[#This Row],[Close Price]]/Table2[[#This Row],[Current Month Low]])-1</f>
        <v>0.22867877269881021</v>
      </c>
      <c r="AH640" s="1">
        <f>(Table2[[#This Row],[Current Month High]]/Table2[[#This Row],[Close Price]])-1</f>
        <v>2.2729589236571091E-2</v>
      </c>
      <c r="AI640">
        <v>2.2729589236571002</v>
      </c>
      <c r="AJ640">
        <v>40.942393334290998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7.0000000000000007E-2</v>
      </c>
      <c r="AM640" t="s">
        <v>2950</v>
      </c>
      <c r="AN640">
        <v>14.27</v>
      </c>
      <c r="AO640" t="s">
        <v>2950</v>
      </c>
      <c r="AP640">
        <v>-4.9865043206276001E-2</v>
      </c>
      <c r="AQ640">
        <f>(Table2[[#This Row],[Sharpe Ratio]]-AVERAGE(Table2[Sharpe Ratio]))/_xlfn.STDEV.P(Table2[Sharpe Ratio])</f>
        <v>-1.201043318194267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-0.63898106882966288</v>
      </c>
    </row>
    <row r="641" spans="1:44" x14ac:dyDescent="0.3">
      <c r="A641" t="s">
        <v>1160</v>
      </c>
      <c r="B641" t="s">
        <v>1161</v>
      </c>
      <c r="C641" t="s">
        <v>2917</v>
      </c>
      <c r="D641" t="s">
        <v>1162</v>
      </c>
      <c r="E641">
        <v>9112.5358022399996</v>
      </c>
      <c r="F641">
        <v>608.45000000000005</v>
      </c>
      <c r="G641">
        <v>15.5748600264739</v>
      </c>
      <c r="H641">
        <f>(Table2[[#This Row],[1Y Return vs Nifty]]-AVERAGE(Table2[1Y Return vs Nifty]))/_xlfn.STDEV.P(Table2[1Y Return vs Nifty])</f>
        <v>-0.35195258338773355</v>
      </c>
      <c r="I641">
        <v>-5.0458003316781799</v>
      </c>
      <c r="J641">
        <f>(Table2[[#This Row],[1M Return vs Nifty]]-AVERAGE(Table2[1M Return vs Nifty]))/_xlfn.STDEV.P(Table2[1M Return vs Nifty])</f>
        <v>-0.82466858461021164</v>
      </c>
      <c r="K641">
        <v>8.0071571648209492</v>
      </c>
      <c r="L641">
        <f>(Table2[[#This Row],[6M Return vs Nifty]]-AVERAGE(Table2[6M Return vs Nifty]))/_xlfn.STDEV.P(Table2[6M Return vs Nifty])</f>
        <v>-0.1377039076283221</v>
      </c>
      <c r="M641">
        <v>-3.75942080533697</v>
      </c>
      <c r="N641">
        <f>(Table2[[#This Row],[1W Return vs Nifty]]-AVERAGE(Table2[1W Return vs Nifty]))/_xlfn.STDEV.P(Table2[1W Return vs Nifty])</f>
        <v>-0.72847846236257241</v>
      </c>
      <c r="O641">
        <v>603.28</v>
      </c>
      <c r="P641">
        <v>595.20293796006604</v>
      </c>
      <c r="Q641">
        <v>533.67527064665899</v>
      </c>
      <c r="R641">
        <v>42.4949445747732</v>
      </c>
      <c r="S641" s="1">
        <f>(Table2[[#This Row],[Close Price]]-Table2[[#This Row],[20D EMA]])/Table2[[#This Row],[20D EMA]]</f>
        <v>8.5698183264820201E-3</v>
      </c>
      <c r="T641" s="1">
        <f>(Table2[[#This Row],[Close Price]]-Table2[[#This Row],[50D EMA]])/Table2[[#This Row],[50D EMA]]</f>
        <v>2.2256378782899745E-2</v>
      </c>
      <c r="U641" s="1">
        <f>(Table2[[#This Row],[Close Price]]-Table2[[#This Row],[200D EMA]])/Table2[[#This Row],[200D EMA]]</f>
        <v>0.1401127866815636</v>
      </c>
      <c r="V641">
        <v>0.37116749676938998</v>
      </c>
      <c r="W641">
        <v>601.4</v>
      </c>
      <c r="X641">
        <v>618.70000000000005</v>
      </c>
      <c r="Y641">
        <v>599</v>
      </c>
      <c r="Z641">
        <v>618.70000000000005</v>
      </c>
      <c r="AA641">
        <v>521.04999999999995</v>
      </c>
      <c r="AB641">
        <v>637</v>
      </c>
      <c r="AC641" s="1">
        <f>(Table2[[#This Row],[Close Price]]/Table2[[#This Row],[Day Low]])-1</f>
        <v>1.1722647156634736E-2</v>
      </c>
      <c r="AD641" s="1">
        <f>(Table2[[#This Row],[Day High]]/Table2[[#This Row],[Close Price]])-1</f>
        <v>1.6846084312597487E-2</v>
      </c>
      <c r="AE641" s="1">
        <f>(Table2[[#This Row],[Close Price]]/Table2[[#This Row],[Current Week Low]])-1</f>
        <v>1.5776293823038579E-2</v>
      </c>
      <c r="AF641" s="1">
        <f>(Table2[[#This Row],[Current Week High]]/Table2[[#This Row],[Close Price]])-1</f>
        <v>1.6846084312597487E-2</v>
      </c>
      <c r="AG641" s="1">
        <f>(Table2[[#This Row],[Close Price]]/Table2[[#This Row],[Current Month Low]])-1</f>
        <v>0.16773822090010571</v>
      </c>
      <c r="AH641" s="1">
        <f>(Table2[[#This Row],[Current Month High]]/Table2[[#This Row],[Close Price]])-1</f>
        <v>4.6922508012162023E-2</v>
      </c>
      <c r="AI641">
        <v>10.181609006491801</v>
      </c>
      <c r="AJ641">
        <v>52.992205179783703</v>
      </c>
      <c r="AK641" t="str">
        <f>IF(AND(Table2[[#This Row],[20D EMA]]&gt;Table2[[#This Row],[50D EMA]],Table2[[#This Row],[50D EMA]]&gt;Table2[[#This Row],[200D EMA]]),"Uptrend","Downtrend/NoTrend")</f>
        <v>Uptrend</v>
      </c>
      <c r="AL641">
        <v>0.08</v>
      </c>
      <c r="AM641" t="s">
        <v>2950</v>
      </c>
      <c r="AN641">
        <v>4.07</v>
      </c>
      <c r="AO641" t="s">
        <v>2950</v>
      </c>
      <c r="AP641">
        <v>-5.0295938741140002E-2</v>
      </c>
      <c r="AQ641">
        <f>(Table2[[#This Row],[Sharpe Ratio]]-AVERAGE(Table2[Sharpe Ratio]))/_xlfn.STDEV.P(Table2[Sharpe Ratio])</f>
        <v>-1.2057993499581408</v>
      </c>
      <c r="AR6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-3.2486028879469799</v>
      </c>
    </row>
    <row r="642" spans="1:44" x14ac:dyDescent="0.3">
      <c r="A642" t="s">
        <v>288</v>
      </c>
      <c r="B642" t="s">
        <v>289</v>
      </c>
      <c r="C642" t="s">
        <v>2908</v>
      </c>
      <c r="D642" t="s">
        <v>35</v>
      </c>
      <c r="E642">
        <v>81833.704745759998</v>
      </c>
      <c r="F642">
        <v>1780.3</v>
      </c>
      <c r="G642">
        <v>11.836801195760501</v>
      </c>
      <c r="H642">
        <f>(Table2[[#This Row],[1Y Return vs Nifty]]-AVERAGE(Table2[1Y Return vs Nifty]))/_xlfn.STDEV.P(Table2[1Y Return vs Nifty])</f>
        <v>-0.3964812492636276</v>
      </c>
      <c r="I642">
        <v>3.43628705173411</v>
      </c>
      <c r="J642">
        <f>(Table2[[#This Row],[1M Return vs Nifty]]-AVERAGE(Table2[1M Return vs Nifty]))/_xlfn.STDEV.P(Table2[1M Return vs Nifty])</f>
        <v>3.9122805969049514E-3</v>
      </c>
      <c r="K642">
        <v>14.6086086072524</v>
      </c>
      <c r="L642">
        <f>(Table2[[#This Row],[6M Return vs Nifty]]-AVERAGE(Table2[6M Return vs Nifty]))/_xlfn.STDEV.P(Table2[6M Return vs Nifty])</f>
        <v>6.4577523471939346E-2</v>
      </c>
      <c r="M642">
        <v>1.4101361862580299</v>
      </c>
      <c r="N642">
        <f>(Table2[[#This Row],[1W Return vs Nifty]]-AVERAGE(Table2[1W Return vs Nifty]))/_xlfn.STDEV.P(Table2[1W Return vs Nifty])</f>
        <v>0.29585160119908605</v>
      </c>
      <c r="O642">
        <v>1701.11</v>
      </c>
      <c r="P642">
        <v>1673.9501089867499</v>
      </c>
      <c r="Q642">
        <v>1548.05451891693</v>
      </c>
      <c r="R642">
        <v>45.578393390195302</v>
      </c>
      <c r="S642" s="1">
        <f>(Table2[[#This Row],[Close Price]]-Table2[[#This Row],[20D EMA]])/Table2[[#This Row],[20D EMA]]</f>
        <v>4.655195725144174E-2</v>
      </c>
      <c r="T642" s="1">
        <f>(Table2[[#This Row],[Close Price]]-Table2[[#This Row],[50D EMA]])/Table2[[#This Row],[50D EMA]]</f>
        <v>6.3532294327233049E-2</v>
      </c>
      <c r="U642" s="1">
        <f>(Table2[[#This Row],[Close Price]]-Table2[[#This Row],[200D EMA]])/Table2[[#This Row],[200D EMA]]</f>
        <v>0.15002409685516541</v>
      </c>
      <c r="V642">
        <v>1.9390336343435299</v>
      </c>
      <c r="W642">
        <v>1745.05</v>
      </c>
      <c r="X642">
        <v>1785.8</v>
      </c>
      <c r="Y642">
        <v>1731.85</v>
      </c>
      <c r="Z642">
        <v>1786.85</v>
      </c>
      <c r="AA642">
        <v>1480.5</v>
      </c>
      <c r="AB642">
        <v>1786.85</v>
      </c>
      <c r="AC642" s="1">
        <f>(Table2[[#This Row],[Close Price]]/Table2[[#This Row],[Day Low]])-1</f>
        <v>2.019999426950525E-2</v>
      </c>
      <c r="AD642" s="1">
        <f>(Table2[[#This Row],[Day High]]/Table2[[#This Row],[Close Price]])-1</f>
        <v>3.0893669606246732E-3</v>
      </c>
      <c r="AE642" s="1">
        <f>(Table2[[#This Row],[Close Price]]/Table2[[#This Row],[Current Week Low]])-1</f>
        <v>2.7975863960504777E-2</v>
      </c>
      <c r="AF642" s="1">
        <f>(Table2[[#This Row],[Current Week High]]/Table2[[#This Row],[Close Price]])-1</f>
        <v>3.6791551985619897E-3</v>
      </c>
      <c r="AG642" s="1">
        <f>(Table2[[#This Row],[Close Price]]/Table2[[#This Row],[Current Month Low]])-1</f>
        <v>0.20249915569064503</v>
      </c>
      <c r="AH642" s="1">
        <f>(Table2[[#This Row],[Current Month High]]/Table2[[#This Row],[Close Price]])-1</f>
        <v>3.6791551985619897E-3</v>
      </c>
      <c r="AI642">
        <v>0.36791551985619803</v>
      </c>
      <c r="AJ642">
        <v>41.344130840379499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-0.05</v>
      </c>
      <c r="AM642" t="s">
        <v>2949</v>
      </c>
      <c r="AN642">
        <v>8.24</v>
      </c>
      <c r="AO642" t="s">
        <v>2950</v>
      </c>
      <c r="AP642">
        <v>-5.0504440875068002E-2</v>
      </c>
      <c r="AQ642">
        <f>(Table2[[#This Row],[Sharpe Ratio]]-AVERAGE(Table2[Sharpe Ratio]))/_xlfn.STDEV.P(Table2[Sharpe Ratio])</f>
        <v>-1.2081007030508575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-1.2402405470465547</v>
      </c>
    </row>
    <row r="643" spans="1:44" x14ac:dyDescent="0.3">
      <c r="A643" t="s">
        <v>785</v>
      </c>
      <c r="B643" t="s">
        <v>786</v>
      </c>
      <c r="C643" t="s">
        <v>2915</v>
      </c>
      <c r="D643" t="s">
        <v>65</v>
      </c>
      <c r="E643">
        <v>18272.788937400001</v>
      </c>
      <c r="F643">
        <v>1192.95</v>
      </c>
      <c r="G643">
        <v>44.450079517560603</v>
      </c>
      <c r="H643">
        <f>(Table2[[#This Row],[1Y Return vs Nifty]]-AVERAGE(Table2[1Y Return vs Nifty]))/_xlfn.STDEV.P(Table2[1Y Return vs Nifty])</f>
        <v>-7.9839464451424719E-3</v>
      </c>
      <c r="I643">
        <v>11.4593402936194</v>
      </c>
      <c r="J643">
        <f>(Table2[[#This Row],[1M Return vs Nifty]]-AVERAGE(Table2[1M Return vs Nifty]))/_xlfn.STDEV.P(Table2[1M Return vs Nifty])</f>
        <v>0.78765195413110156</v>
      </c>
      <c r="K643">
        <v>37.2023877626971</v>
      </c>
      <c r="L643">
        <f>(Table2[[#This Row],[6M Return vs Nifty]]-AVERAGE(Table2[6M Return vs Nifty]))/_xlfn.STDEV.P(Table2[6M Return vs Nifty])</f>
        <v>0.75689526925592931</v>
      </c>
      <c r="M643">
        <v>-4.3891136130708697</v>
      </c>
      <c r="N643">
        <f>(Table2[[#This Row],[1W Return vs Nifty]]-AVERAGE(Table2[1W Return vs Nifty]))/_xlfn.STDEV.P(Table2[1W Return vs Nifty])</f>
        <v>-0.8532499417792978</v>
      </c>
      <c r="O643">
        <v>1127.8900000000001</v>
      </c>
      <c r="P643">
        <v>1062.7438201590701</v>
      </c>
      <c r="Q643">
        <v>925.62618085678798</v>
      </c>
      <c r="R643">
        <v>64.730665416695004</v>
      </c>
      <c r="S643" s="1">
        <f>(Table2[[#This Row],[Close Price]]-Table2[[#This Row],[20D EMA]])/Table2[[#This Row],[20D EMA]]</f>
        <v>5.7682930072968056E-2</v>
      </c>
      <c r="T643" s="1">
        <f>(Table2[[#This Row],[Close Price]]-Table2[[#This Row],[50D EMA]])/Table2[[#This Row],[50D EMA]]</f>
        <v>0.12251887742940804</v>
      </c>
      <c r="U643" s="1">
        <f>(Table2[[#This Row],[Close Price]]-Table2[[#This Row],[200D EMA]])/Table2[[#This Row],[200D EMA]]</f>
        <v>0.28880321740226594</v>
      </c>
      <c r="V643">
        <v>1.4463777127344899</v>
      </c>
      <c r="W643">
        <v>1174.9000000000001</v>
      </c>
      <c r="X643">
        <v>1216.6500000000001</v>
      </c>
      <c r="Y643">
        <v>1174.9000000000001</v>
      </c>
      <c r="Z643">
        <v>1218.9000000000001</v>
      </c>
      <c r="AA643">
        <v>952</v>
      </c>
      <c r="AB643">
        <v>1259.45</v>
      </c>
      <c r="AC643" s="1">
        <f>(Table2[[#This Row],[Close Price]]/Table2[[#This Row],[Day Low]])-1</f>
        <v>1.5363009617839873E-2</v>
      </c>
      <c r="AD643" s="1">
        <f>(Table2[[#This Row],[Day High]]/Table2[[#This Row],[Close Price]])-1</f>
        <v>1.9866716962152697E-2</v>
      </c>
      <c r="AE643" s="1">
        <f>(Table2[[#This Row],[Close Price]]/Table2[[#This Row],[Current Week Low]])-1</f>
        <v>1.5363009617839873E-2</v>
      </c>
      <c r="AF643" s="1">
        <f>(Table2[[#This Row],[Current Week High]]/Table2[[#This Row],[Close Price]])-1</f>
        <v>2.1752797686407588E-2</v>
      </c>
      <c r="AG643" s="1">
        <f>(Table2[[#This Row],[Close Price]]/Table2[[#This Row],[Current Month Low]])-1</f>
        <v>0.25309873949579842</v>
      </c>
      <c r="AH643" s="1">
        <f>(Table2[[#This Row],[Current Month High]]/Table2[[#This Row],[Close Price]])-1</f>
        <v>5.5744163627980958E-2</v>
      </c>
      <c r="AI643">
        <v>5.5744163627980896</v>
      </c>
      <c r="AJ643">
        <v>78.638814016172503</v>
      </c>
      <c r="AK643" t="str">
        <f>IF(AND(Table2[[#This Row],[20D EMA]]&gt;Table2[[#This Row],[50D EMA]],Table2[[#This Row],[50D EMA]]&gt;Table2[[#This Row],[200D EMA]]),"Uptrend","Downtrend/NoTrend")</f>
        <v>Uptrend</v>
      </c>
      <c r="AL643">
        <v>0.17</v>
      </c>
      <c r="AM643" t="s">
        <v>2950</v>
      </c>
      <c r="AN643">
        <v>15.4</v>
      </c>
      <c r="AO643" t="s">
        <v>2950</v>
      </c>
      <c r="AP643">
        <v>-5.0712997348162002E-2</v>
      </c>
      <c r="AQ643">
        <f>(Table2[[#This Row],[Sharpe Ratio]]-AVERAGE(Table2[Sharpe Ratio]))/_xlfn.STDEV.P(Table2[Sharpe Ratio])</f>
        <v>-1.2104026559149308</v>
      </c>
      <c r="AR6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-0.52708932075234027</v>
      </c>
    </row>
    <row r="644" spans="1:44" x14ac:dyDescent="0.3">
      <c r="A644" t="s">
        <v>2050</v>
      </c>
      <c r="B644" t="s">
        <v>2051</v>
      </c>
      <c r="C644" t="s">
        <v>2910</v>
      </c>
      <c r="D644" t="s">
        <v>417</v>
      </c>
      <c r="E644">
        <v>2586.6461996399998</v>
      </c>
      <c r="F644">
        <v>1988.75</v>
      </c>
      <c r="G644">
        <v>-9.7944918958965701</v>
      </c>
      <c r="H644">
        <f>(Table2[[#This Row],[1Y Return vs Nifty]]-AVERAGE(Table2[1Y Return vs Nifty]))/_xlfn.STDEV.P(Table2[1Y Return vs Nifty])</f>
        <v>-0.6541584732355431</v>
      </c>
      <c r="I644">
        <v>2.46000355064584</v>
      </c>
      <c r="J644">
        <f>(Table2[[#This Row],[1M Return vs Nifty]]-AVERAGE(Table2[1M Return vs Nifty]))/_xlfn.STDEV.P(Table2[1M Return vs Nifty])</f>
        <v>-9.1456912321468922E-2</v>
      </c>
      <c r="K644">
        <v>-8.6551204222562994</v>
      </c>
      <c r="L644">
        <f>(Table2[[#This Row],[6M Return vs Nifty]]-AVERAGE(Table2[6M Return vs Nifty]))/_xlfn.STDEV.P(Table2[6M Return vs Nifty])</f>
        <v>-0.6482688015908511</v>
      </c>
      <c r="M644">
        <v>3.2409375538674601</v>
      </c>
      <c r="N644">
        <f>(Table2[[#This Row],[1W Return vs Nifty]]-AVERAGE(Table2[1W Return vs Nifty]))/_xlfn.STDEV.P(Table2[1W Return vs Nifty])</f>
        <v>0.65861863990302061</v>
      </c>
      <c r="O644">
        <v>1891.5</v>
      </c>
      <c r="P644">
        <v>1828.68895117683</v>
      </c>
      <c r="Q644">
        <v>1844.1144761220501</v>
      </c>
      <c r="R644">
        <v>69.994862989903396</v>
      </c>
      <c r="S644" s="1">
        <f>(Table2[[#This Row],[Close Price]]-Table2[[#This Row],[20D EMA]])/Table2[[#This Row],[20D EMA]]</f>
        <v>5.1414221517314299E-2</v>
      </c>
      <c r="T644" s="1">
        <f>(Table2[[#This Row],[Close Price]]-Table2[[#This Row],[50D EMA]])/Table2[[#This Row],[50D EMA]]</f>
        <v>8.7527760650691719E-2</v>
      </c>
      <c r="U644" s="1">
        <f>(Table2[[#This Row],[Close Price]]-Table2[[#This Row],[200D EMA]])/Table2[[#This Row],[200D EMA]]</f>
        <v>7.843088146138355E-2</v>
      </c>
      <c r="V644">
        <v>2.2468579979782102</v>
      </c>
      <c r="W644">
        <v>1952.05</v>
      </c>
      <c r="X644">
        <v>2040.1</v>
      </c>
      <c r="Y644">
        <v>1952.05</v>
      </c>
      <c r="Z644">
        <v>2040.1</v>
      </c>
      <c r="AA644">
        <v>1660.75</v>
      </c>
      <c r="AB644">
        <v>2131.65</v>
      </c>
      <c r="AC644" s="1">
        <f>(Table2[[#This Row],[Close Price]]/Table2[[#This Row],[Day Low]])-1</f>
        <v>1.8800747931661643E-2</v>
      </c>
      <c r="AD644" s="1">
        <f>(Table2[[#This Row],[Day High]]/Table2[[#This Row],[Close Price]])-1</f>
        <v>2.5820238843494714E-2</v>
      </c>
      <c r="AE644" s="1">
        <f>(Table2[[#This Row],[Close Price]]/Table2[[#This Row],[Current Week Low]])-1</f>
        <v>1.8800747931661643E-2</v>
      </c>
      <c r="AF644" s="1">
        <f>(Table2[[#This Row],[Current Week High]]/Table2[[#This Row],[Close Price]])-1</f>
        <v>2.5820238843494714E-2</v>
      </c>
      <c r="AG644" s="1">
        <f>(Table2[[#This Row],[Close Price]]/Table2[[#This Row],[Current Month Low]])-1</f>
        <v>0.19750112900797823</v>
      </c>
      <c r="AH644" s="1">
        <f>(Table2[[#This Row],[Current Month High]]/Table2[[#This Row],[Close Price]])-1</f>
        <v>7.1854179761156489E-2</v>
      </c>
      <c r="AI644">
        <v>16.399748585794999</v>
      </c>
      <c r="AJ644">
        <v>29.898758981058101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0.14000000000000001</v>
      </c>
      <c r="AM644" t="s">
        <v>2950</v>
      </c>
      <c r="AN644">
        <v>11.8</v>
      </c>
      <c r="AO644" t="s">
        <v>2950</v>
      </c>
      <c r="AP644">
        <v>-5.1333239553712003E-2</v>
      </c>
      <c r="AQ644">
        <f>(Table2[[#This Row],[Sharpe Ratio]]-AVERAGE(Table2[Sharpe Ratio]))/_xlfn.STDEV.P(Table2[Sharpe Ratio])</f>
        <v>-1.2172486113547381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45" spans="1:44" x14ac:dyDescent="0.3">
      <c r="A645" t="s">
        <v>1339</v>
      </c>
      <c r="B645" t="s">
        <v>1340</v>
      </c>
      <c r="C645" t="s">
        <v>2910</v>
      </c>
      <c r="D645" t="s">
        <v>417</v>
      </c>
      <c r="E645">
        <v>7096.3536385500001</v>
      </c>
      <c r="F645">
        <v>615</v>
      </c>
      <c r="G645">
        <v>30.747617794928502</v>
      </c>
      <c r="H645">
        <f>(Table2[[#This Row],[1Y Return vs Nifty]]-AVERAGE(Table2[1Y Return vs Nifty]))/_xlfn.STDEV.P(Table2[1Y Return vs Nifty])</f>
        <v>-0.17121100288177607</v>
      </c>
      <c r="I645">
        <v>14.170944308517599</v>
      </c>
      <c r="J645">
        <f>(Table2[[#This Row],[1M Return vs Nifty]]-AVERAGE(Table2[1M Return vs Nifty]))/_xlfn.STDEV.P(Table2[1M Return vs Nifty])</f>
        <v>1.0525376006946217</v>
      </c>
      <c r="K645">
        <v>42.486489500457097</v>
      </c>
      <c r="L645">
        <f>(Table2[[#This Row],[6M Return vs Nifty]]-AVERAGE(Table2[6M Return vs Nifty]))/_xlfn.STDEV.P(Table2[6M Return vs Nifty])</f>
        <v>0.91881051939670466</v>
      </c>
      <c r="M645">
        <v>2.3197453812179201</v>
      </c>
      <c r="N645">
        <f>(Table2[[#This Row],[1W Return vs Nifty]]-AVERAGE(Table2[1W Return vs Nifty]))/_xlfn.STDEV.P(Table2[1W Return vs Nifty])</f>
        <v>0.47608755681470588</v>
      </c>
      <c r="O645">
        <v>591.12</v>
      </c>
      <c r="P645">
        <v>557.92334196586205</v>
      </c>
      <c r="Q645">
        <v>495.07582220130797</v>
      </c>
      <c r="R645">
        <v>41.524228805897103</v>
      </c>
      <c r="S645" s="1">
        <f>(Table2[[#This Row],[Close Price]]-Table2[[#This Row],[20D EMA]])/Table2[[#This Row],[20D EMA]]</f>
        <v>4.0397888753552567E-2</v>
      </c>
      <c r="T645" s="1">
        <f>(Table2[[#This Row],[Close Price]]-Table2[[#This Row],[50D EMA]])/Table2[[#This Row],[50D EMA]]</f>
        <v>0.10230197186772359</v>
      </c>
      <c r="U645" s="1">
        <f>(Table2[[#This Row],[Close Price]]-Table2[[#This Row],[200D EMA]])/Table2[[#This Row],[200D EMA]]</f>
        <v>0.24223396179086362</v>
      </c>
      <c r="V645">
        <v>1.6976948665773599</v>
      </c>
      <c r="W645">
        <v>608.25</v>
      </c>
      <c r="X645">
        <v>634.5</v>
      </c>
      <c r="Y645">
        <v>608.25</v>
      </c>
      <c r="Z645">
        <v>634.5</v>
      </c>
      <c r="AA645">
        <v>486.45</v>
      </c>
      <c r="AB645">
        <v>672</v>
      </c>
      <c r="AC645" s="1">
        <f>(Table2[[#This Row],[Close Price]]/Table2[[#This Row],[Day Low]])-1</f>
        <v>1.1097410604192337E-2</v>
      </c>
      <c r="AD645" s="1">
        <f>(Table2[[#This Row],[Day High]]/Table2[[#This Row],[Close Price]])-1</f>
        <v>3.170731707317076E-2</v>
      </c>
      <c r="AE645" s="1">
        <f>(Table2[[#This Row],[Close Price]]/Table2[[#This Row],[Current Week Low]])-1</f>
        <v>1.1097410604192337E-2</v>
      </c>
      <c r="AF645" s="1">
        <f>(Table2[[#This Row],[Current Week High]]/Table2[[#This Row],[Close Price]])-1</f>
        <v>3.170731707317076E-2</v>
      </c>
      <c r="AG645" s="1">
        <f>(Table2[[#This Row],[Close Price]]/Table2[[#This Row],[Current Month Low]])-1</f>
        <v>0.26426148627813761</v>
      </c>
      <c r="AH645" s="1">
        <f>(Table2[[#This Row],[Current Month High]]/Table2[[#This Row],[Close Price]])-1</f>
        <v>9.2682926829268375E-2</v>
      </c>
      <c r="AI645">
        <v>9.2682926829268304</v>
      </c>
      <c r="AJ645">
        <v>59.5537683227396</v>
      </c>
      <c r="AK645" t="str">
        <f>IF(AND(Table2[[#This Row],[20D EMA]]&gt;Table2[[#This Row],[50D EMA]],Table2[[#This Row],[50D EMA]]&gt;Table2[[#This Row],[200D EMA]]),"Uptrend","Downtrend/NoTrend")</f>
        <v>Uptrend</v>
      </c>
      <c r="AL645">
        <v>0.15</v>
      </c>
      <c r="AM645" t="s">
        <v>2950</v>
      </c>
      <c r="AN645">
        <v>8.7799999999999994</v>
      </c>
      <c r="AO645" t="s">
        <v>2950</v>
      </c>
      <c r="AP645">
        <v>-5.1907834184949E-2</v>
      </c>
      <c r="AQ645">
        <f>(Table2[[#This Row],[Sharpe Ratio]]-AVERAGE(Table2[Sharpe Ratio]))/_xlfn.STDEV.P(Table2[Sharpe Ratio])</f>
        <v>-1.2235907293309132</v>
      </c>
      <c r="AR6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1.0526339446933428</v>
      </c>
    </row>
    <row r="646" spans="1:44" x14ac:dyDescent="0.3">
      <c r="A646" t="s">
        <v>779</v>
      </c>
      <c r="B646" t="s">
        <v>780</v>
      </c>
      <c r="C646" t="s">
        <v>2908</v>
      </c>
      <c r="D646" t="s">
        <v>371</v>
      </c>
      <c r="E646">
        <v>18317.064301269998</v>
      </c>
      <c r="F646">
        <v>880.4</v>
      </c>
      <c r="G646">
        <v>-27.487942178830199</v>
      </c>
      <c r="H646">
        <f>(Table2[[#This Row],[1Y Return vs Nifty]]-AVERAGE(Table2[1Y Return vs Nifty]))/_xlfn.STDEV.P(Table2[1Y Return vs Nifty])</f>
        <v>-0.86492715599865866</v>
      </c>
      <c r="I646">
        <v>2.2705993161925302</v>
      </c>
      <c r="J646">
        <f>(Table2[[#This Row],[1M Return vs Nifty]]-AVERAGE(Table2[1M Return vs Nifty]))/_xlfn.STDEV.P(Table2[1M Return vs Nifty])</f>
        <v>-0.10995904715730226</v>
      </c>
      <c r="K646">
        <v>-13.601884413811099</v>
      </c>
      <c r="L646">
        <f>(Table2[[#This Row],[6M Return vs Nifty]]-AVERAGE(Table2[6M Return vs Nifty]))/_xlfn.STDEV.P(Table2[6M Return vs Nifty])</f>
        <v>-0.79984736098087361</v>
      </c>
      <c r="M646">
        <v>-2.81025060774363</v>
      </c>
      <c r="N646">
        <f>(Table2[[#This Row],[1W Return vs Nifty]]-AVERAGE(Table2[1W Return vs Nifty]))/_xlfn.STDEV.P(Table2[1W Return vs Nifty])</f>
        <v>-0.54040362917814533</v>
      </c>
      <c r="O646">
        <v>859.72</v>
      </c>
      <c r="P646">
        <v>856.16083636726705</v>
      </c>
      <c r="Q646">
        <v>899.99350848492895</v>
      </c>
      <c r="R646">
        <v>33.920715055947603</v>
      </c>
      <c r="S646" s="1">
        <f>(Table2[[#This Row],[Close Price]]-Table2[[#This Row],[20D EMA]])/Table2[[#This Row],[20D EMA]]</f>
        <v>2.4054343274554447E-2</v>
      </c>
      <c r="T646" s="1">
        <f>(Table2[[#This Row],[Close Price]]-Table2[[#This Row],[50D EMA]])/Table2[[#This Row],[50D EMA]]</f>
        <v>2.8311460420895797E-2</v>
      </c>
      <c r="U646" s="1">
        <f>(Table2[[#This Row],[Close Price]]-Table2[[#This Row],[200D EMA]])/Table2[[#This Row],[200D EMA]]</f>
        <v>-2.1770722010998909E-2</v>
      </c>
      <c r="V646">
        <v>1.0680163896163699</v>
      </c>
      <c r="W646">
        <v>864.65</v>
      </c>
      <c r="X646">
        <v>886</v>
      </c>
      <c r="Y646">
        <v>864.65</v>
      </c>
      <c r="Z646">
        <v>886.9</v>
      </c>
      <c r="AA646">
        <v>736.6</v>
      </c>
      <c r="AB646">
        <v>915.9</v>
      </c>
      <c r="AC646" s="1">
        <f>(Table2[[#This Row],[Close Price]]/Table2[[#This Row],[Day Low]])-1</f>
        <v>1.8215462904065172E-2</v>
      </c>
      <c r="AD646" s="1">
        <f>(Table2[[#This Row],[Day High]]/Table2[[#This Row],[Close Price]])-1</f>
        <v>6.360745115856492E-3</v>
      </c>
      <c r="AE646" s="1">
        <f>(Table2[[#This Row],[Close Price]]/Table2[[#This Row],[Current Week Low]])-1</f>
        <v>1.8215462904065172E-2</v>
      </c>
      <c r="AF646" s="1">
        <f>(Table2[[#This Row],[Current Week High]]/Table2[[#This Row],[Close Price]])-1</f>
        <v>7.3830077237619918E-3</v>
      </c>
      <c r="AG646" s="1">
        <f>(Table2[[#This Row],[Close Price]]/Table2[[#This Row],[Current Month Low]])-1</f>
        <v>0.19522128699429797</v>
      </c>
      <c r="AH646" s="1">
        <f>(Table2[[#This Row],[Current Month High]]/Table2[[#This Row],[Close Price]])-1</f>
        <v>4.0322580645161255E-2</v>
      </c>
      <c r="AI646">
        <v>29.4809177646524</v>
      </c>
      <c r="AJ646">
        <v>19.5221286994297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-0.08</v>
      </c>
      <c r="AM646" t="s">
        <v>2949</v>
      </c>
      <c r="AN646">
        <v>9.4700000000000006</v>
      </c>
      <c r="AO646" t="s">
        <v>2950</v>
      </c>
      <c r="AP646">
        <v>-5.3292196831283001E-2</v>
      </c>
      <c r="AQ646">
        <f>(Table2[[#This Row],[Sharpe Ratio]]-AVERAGE(Table2[Sharpe Ratio]))/_xlfn.STDEV.P(Table2[Sharpe Ratio])</f>
        <v>-1.2388707036772777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47" spans="1:44" x14ac:dyDescent="0.3">
      <c r="A647" t="s">
        <v>1337</v>
      </c>
      <c r="B647" t="s">
        <v>1338</v>
      </c>
      <c r="C647" t="s">
        <v>2922</v>
      </c>
      <c r="D647" t="s">
        <v>523</v>
      </c>
      <c r="E647">
        <v>7100.0311300000003</v>
      </c>
      <c r="F647">
        <v>2328.5500000000002</v>
      </c>
      <c r="G647">
        <v>-23.7261475470773</v>
      </c>
      <c r="H647">
        <f>(Table2[[#This Row],[1Y Return vs Nifty]]-AVERAGE(Table2[1Y Return vs Nifty]))/_xlfn.STDEV.P(Table2[1Y Return vs Nifty])</f>
        <v>-0.82011574348830807</v>
      </c>
      <c r="I647">
        <v>4.0060788686320699</v>
      </c>
      <c r="J647">
        <f>(Table2[[#This Row],[1M Return vs Nifty]]-AVERAGE(Table2[1M Return vs Nifty]))/_xlfn.STDEV.P(Table2[1M Return vs Nifty])</f>
        <v>5.9572942329361223E-2</v>
      </c>
      <c r="K647">
        <v>-22.050402124708</v>
      </c>
      <c r="L647">
        <f>(Table2[[#This Row],[6M Return vs Nifty]]-AVERAGE(Table2[6M Return vs Nifty]))/_xlfn.STDEV.P(Table2[6M Return vs Nifty])</f>
        <v>-1.0587265284093443</v>
      </c>
      <c r="M647">
        <v>4.5966979618551402</v>
      </c>
      <c r="N647">
        <f>(Table2[[#This Row],[1W Return vs Nifty]]-AVERAGE(Table2[1W Return vs Nifty]))/_xlfn.STDEV.P(Table2[1W Return vs Nifty])</f>
        <v>0.92725793474904206</v>
      </c>
      <c r="O647">
        <v>2246.5</v>
      </c>
      <c r="P647">
        <v>2214.4122682943198</v>
      </c>
      <c r="Q647">
        <v>2244.9914157712501</v>
      </c>
      <c r="R647">
        <v>45.726391079798702</v>
      </c>
      <c r="S647" s="1">
        <f>(Table2[[#This Row],[Close Price]]-Table2[[#This Row],[20D EMA]])/Table2[[#This Row],[20D EMA]]</f>
        <v>3.6523480970398481E-2</v>
      </c>
      <c r="T647" s="1">
        <f>(Table2[[#This Row],[Close Price]]-Table2[[#This Row],[50D EMA]])/Table2[[#This Row],[50D EMA]]</f>
        <v>5.1543126517085487E-2</v>
      </c>
      <c r="U647" s="1">
        <f>(Table2[[#This Row],[Close Price]]-Table2[[#This Row],[200D EMA]])/Table2[[#This Row],[200D EMA]]</f>
        <v>3.7220001663144063E-2</v>
      </c>
      <c r="V647">
        <v>1.5350836000363599</v>
      </c>
      <c r="W647">
        <v>2320</v>
      </c>
      <c r="X647">
        <v>2373.15</v>
      </c>
      <c r="Y647">
        <v>2320</v>
      </c>
      <c r="Z647">
        <v>2435</v>
      </c>
      <c r="AA647">
        <v>1960</v>
      </c>
      <c r="AB647">
        <v>2507</v>
      </c>
      <c r="AC647" s="1">
        <f>(Table2[[#This Row],[Close Price]]/Table2[[#This Row],[Day Low]])-1</f>
        <v>3.6853448275862011E-3</v>
      </c>
      <c r="AD647" s="1">
        <f>(Table2[[#This Row],[Day High]]/Table2[[#This Row],[Close Price]])-1</f>
        <v>1.915355049279599E-2</v>
      </c>
      <c r="AE647" s="1">
        <f>(Table2[[#This Row],[Close Price]]/Table2[[#This Row],[Current Week Low]])-1</f>
        <v>3.6853448275862011E-3</v>
      </c>
      <c r="AF647" s="1">
        <f>(Table2[[#This Row],[Current Week High]]/Table2[[#This Row],[Close Price]])-1</f>
        <v>4.5715144617895165E-2</v>
      </c>
      <c r="AG647" s="1">
        <f>(Table2[[#This Row],[Close Price]]/Table2[[#This Row],[Current Month Low]])-1</f>
        <v>0.18803571428571431</v>
      </c>
      <c r="AH647" s="1">
        <f>(Table2[[#This Row],[Current Month High]]/Table2[[#This Row],[Close Price]])-1</f>
        <v>7.6635674561422285E-2</v>
      </c>
      <c r="AI647">
        <v>17.455068604925799</v>
      </c>
      <c r="AJ647">
        <v>18.803571428571399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0.04</v>
      </c>
      <c r="AM647" t="s">
        <v>2950</v>
      </c>
      <c r="AN647">
        <v>9.6</v>
      </c>
      <c r="AO647" t="s">
        <v>2950</v>
      </c>
      <c r="AP647">
        <v>-5.3636275708965002E-2</v>
      </c>
      <c r="AQ647">
        <f>(Table2[[#This Row],[Sharpe Ratio]]-AVERAGE(Table2[Sharpe Ratio]))/_xlfn.STDEV.P(Table2[Sharpe Ratio])</f>
        <v>-1.2426684920949511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48" spans="1:44" x14ac:dyDescent="0.3">
      <c r="A648" t="s">
        <v>1090</v>
      </c>
      <c r="B648" t="s">
        <v>1091</v>
      </c>
      <c r="C648" t="s">
        <v>2915</v>
      </c>
      <c r="D648" t="s">
        <v>283</v>
      </c>
      <c r="E648">
        <v>10095.91694245</v>
      </c>
      <c r="F648">
        <v>1935.65</v>
      </c>
      <c r="G648">
        <v>7.9574428075869896</v>
      </c>
      <c r="H648">
        <f>(Table2[[#This Row],[1Y Return vs Nifty]]-AVERAGE(Table2[1Y Return vs Nifty]))/_xlfn.STDEV.P(Table2[1Y Return vs Nifty])</f>
        <v>-0.4426931098316052</v>
      </c>
      <c r="I648">
        <v>-5.3776869919193402</v>
      </c>
      <c r="J648">
        <f>(Table2[[#This Row],[1M Return vs Nifty]]-AVERAGE(Table2[1M Return vs Nifty]))/_xlfn.STDEV.P(Table2[1M Return vs Nifty])</f>
        <v>-0.85708925226698507</v>
      </c>
      <c r="K648">
        <v>3.1079415717233099</v>
      </c>
      <c r="L648">
        <f>(Table2[[#This Row],[6M Return vs Nifty]]-AVERAGE(Table2[6M Return vs Nifty]))/_xlfn.STDEV.P(Table2[6M Return vs Nifty])</f>
        <v>-0.28782549075027464</v>
      </c>
      <c r="M648">
        <v>-2.6060193403404601</v>
      </c>
      <c r="N648">
        <f>(Table2[[#This Row],[1W Return vs Nifty]]-AVERAGE(Table2[1W Return vs Nifty]))/_xlfn.STDEV.P(Table2[1W Return vs Nifty])</f>
        <v>-0.49993590100327501</v>
      </c>
      <c r="O648">
        <v>1943.34</v>
      </c>
      <c r="P648">
        <v>1883.43659438281</v>
      </c>
      <c r="Q648">
        <v>1702.4967522056299</v>
      </c>
      <c r="R648">
        <v>76.189987927991197</v>
      </c>
      <c r="S648" s="1">
        <f>(Table2[[#This Row],[Close Price]]-Table2[[#This Row],[20D EMA]])/Table2[[#This Row],[20D EMA]]</f>
        <v>-3.9571047783711691E-3</v>
      </c>
      <c r="T648" s="1">
        <f>(Table2[[#This Row],[Close Price]]-Table2[[#This Row],[50D EMA]])/Table2[[#This Row],[50D EMA]]</f>
        <v>2.7722412197422615E-2</v>
      </c>
      <c r="U648" s="1">
        <f>(Table2[[#This Row],[Close Price]]-Table2[[#This Row],[200D EMA]])/Table2[[#This Row],[200D EMA]]</f>
        <v>0.13694783704715671</v>
      </c>
      <c r="V648">
        <v>0.48954528024124</v>
      </c>
      <c r="W648">
        <v>1929.9</v>
      </c>
      <c r="X648">
        <v>1971.8</v>
      </c>
      <c r="Y648">
        <v>1912.85</v>
      </c>
      <c r="Z648">
        <v>1971.8</v>
      </c>
      <c r="AA648">
        <v>1798.05</v>
      </c>
      <c r="AB648">
        <v>2067.9499999999998</v>
      </c>
      <c r="AC648" s="1">
        <f>(Table2[[#This Row],[Close Price]]/Table2[[#This Row],[Day Low]])-1</f>
        <v>2.9794289859577106E-3</v>
      </c>
      <c r="AD648" s="1">
        <f>(Table2[[#This Row],[Day High]]/Table2[[#This Row],[Close Price]])-1</f>
        <v>1.8675896985508755E-2</v>
      </c>
      <c r="AE648" s="1">
        <f>(Table2[[#This Row],[Close Price]]/Table2[[#This Row],[Current Week Low]])-1</f>
        <v>1.1919387301670303E-2</v>
      </c>
      <c r="AF648" s="1">
        <f>(Table2[[#This Row],[Current Week High]]/Table2[[#This Row],[Close Price]])-1</f>
        <v>1.8675896985508755E-2</v>
      </c>
      <c r="AG648" s="1">
        <f>(Table2[[#This Row],[Close Price]]/Table2[[#This Row],[Current Month Low]])-1</f>
        <v>7.652734907260661E-2</v>
      </c>
      <c r="AH648" s="1">
        <f>(Table2[[#This Row],[Current Month High]]/Table2[[#This Row],[Close Price]])-1</f>
        <v>6.8349133366052639E-2</v>
      </c>
      <c r="AI648">
        <v>6.8349133366052603</v>
      </c>
      <c r="AJ648">
        <v>49.355709876543202</v>
      </c>
      <c r="AK648" t="str">
        <f>IF(AND(Table2[[#This Row],[20D EMA]]&gt;Table2[[#This Row],[50D EMA]],Table2[[#This Row],[50D EMA]]&gt;Table2[[#This Row],[200D EMA]]),"Uptrend","Downtrend/NoTrend")</f>
        <v>Uptrend</v>
      </c>
      <c r="AL648">
        <v>0.1</v>
      </c>
      <c r="AM648" t="s">
        <v>2950</v>
      </c>
      <c r="AN648">
        <v>-4.58</v>
      </c>
      <c r="AO648" t="s">
        <v>2949</v>
      </c>
      <c r="AP648">
        <v>-5.4040340679454998E-2</v>
      </c>
      <c r="AQ648">
        <f>(Table2[[#This Row],[Sharpe Ratio]]-AVERAGE(Table2[Sharpe Ratio]))/_xlfn.STDEV.P(Table2[Sharpe Ratio])</f>
        <v>-1.2471283801161293</v>
      </c>
      <c r="AR6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-3.3346721339682692</v>
      </c>
    </row>
    <row r="649" spans="1:44" x14ac:dyDescent="0.3">
      <c r="A649" t="s">
        <v>1016</v>
      </c>
      <c r="B649" t="s">
        <v>1017</v>
      </c>
      <c r="C649" t="s">
        <v>2916</v>
      </c>
      <c r="D649" t="s">
        <v>211</v>
      </c>
      <c r="E649">
        <v>11504.691852689901</v>
      </c>
      <c r="F649">
        <v>585.85</v>
      </c>
      <c r="G649">
        <v>17.229466685596499</v>
      </c>
      <c r="H649">
        <f>(Table2[[#This Row],[1Y Return vs Nifty]]-AVERAGE(Table2[1Y Return vs Nifty]))/_xlfn.STDEV.P(Table2[1Y Return vs Nifty])</f>
        <v>-0.33224250646900338</v>
      </c>
      <c r="I649">
        <v>-4.8776392130735697</v>
      </c>
      <c r="J649">
        <f>(Table2[[#This Row],[1M Return vs Nifty]]-AVERAGE(Table2[1M Return vs Nifty]))/_xlfn.STDEV.P(Table2[1M Return vs Nifty])</f>
        <v>-0.80824160398040934</v>
      </c>
      <c r="K649">
        <v>-3.7130305029125599</v>
      </c>
      <c r="L649">
        <f>(Table2[[#This Row],[6M Return vs Nifty]]-AVERAGE(Table2[6M Return vs Nifty]))/_xlfn.STDEV.P(Table2[6M Return vs Nifty])</f>
        <v>-0.49683346494875952</v>
      </c>
      <c r="M649">
        <v>1.0195822400810099</v>
      </c>
      <c r="N649">
        <f>(Table2[[#This Row],[1W Return vs Nifty]]-AVERAGE(Table2[1W Return vs Nifty]))/_xlfn.STDEV.P(Table2[1W Return vs Nifty])</f>
        <v>0.21846467052742491</v>
      </c>
      <c r="O649">
        <v>580.97</v>
      </c>
      <c r="P649">
        <v>592.12380837315402</v>
      </c>
      <c r="Q649">
        <v>552.10166610501005</v>
      </c>
      <c r="R649">
        <v>40.322978461506104</v>
      </c>
      <c r="S649" s="1">
        <f>(Table2[[#This Row],[Close Price]]-Table2[[#This Row],[20D EMA]])/Table2[[#This Row],[20D EMA]]</f>
        <v>8.3997452536275462E-3</v>
      </c>
      <c r="T649" s="1">
        <f>(Table2[[#This Row],[Close Price]]-Table2[[#This Row],[50D EMA]])/Table2[[#This Row],[50D EMA]]</f>
        <v>-1.0595433394902893E-2</v>
      </c>
      <c r="U649" s="1">
        <f>(Table2[[#This Row],[Close Price]]-Table2[[#This Row],[200D EMA]])/Table2[[#This Row],[200D EMA]]</f>
        <v>6.1127027804641722E-2</v>
      </c>
      <c r="V649">
        <v>0.61865039417772905</v>
      </c>
      <c r="W649">
        <v>580.5</v>
      </c>
      <c r="X649">
        <v>591</v>
      </c>
      <c r="Y649">
        <v>579.25</v>
      </c>
      <c r="Z649">
        <v>592.65</v>
      </c>
      <c r="AA649">
        <v>513.45000000000005</v>
      </c>
      <c r="AB649">
        <v>608</v>
      </c>
      <c r="AC649" s="1">
        <f>(Table2[[#This Row],[Close Price]]/Table2[[#This Row],[Day Low]])-1</f>
        <v>9.2161929371232798E-3</v>
      </c>
      <c r="AD649" s="1">
        <f>(Table2[[#This Row],[Day High]]/Table2[[#This Row],[Close Price]])-1</f>
        <v>8.7906460698130573E-3</v>
      </c>
      <c r="AE649" s="1">
        <f>(Table2[[#This Row],[Close Price]]/Table2[[#This Row],[Current Week Low]])-1</f>
        <v>1.1394044022442928E-2</v>
      </c>
      <c r="AF649" s="1">
        <f>(Table2[[#This Row],[Current Week High]]/Table2[[#This Row],[Close Price]])-1</f>
        <v>1.1607066655287213E-2</v>
      </c>
      <c r="AG649" s="1">
        <f>(Table2[[#This Row],[Close Price]]/Table2[[#This Row],[Current Month Low]])-1</f>
        <v>0.14100691401304899</v>
      </c>
      <c r="AH649" s="1">
        <f>(Table2[[#This Row],[Current Month High]]/Table2[[#This Row],[Close Price]])-1</f>
        <v>3.7808312708031089E-2</v>
      </c>
      <c r="AI649">
        <v>21.089015959716601</v>
      </c>
      <c r="AJ649">
        <v>50.064036885245898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-0.15</v>
      </c>
      <c r="AM649" t="s">
        <v>2949</v>
      </c>
      <c r="AN649">
        <v>3.7</v>
      </c>
      <c r="AO649" t="s">
        <v>2950</v>
      </c>
      <c r="AP649">
        <v>-5.4190720098852001E-2</v>
      </c>
      <c r="AQ649">
        <f>(Table2[[#This Row],[Sharpe Ratio]]-AVERAGE(Table2[Sharpe Ratio]))/_xlfn.STDEV.P(Table2[Sharpe Ratio])</f>
        <v>-1.2487882007394988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50" spans="1:44" x14ac:dyDescent="0.3">
      <c r="A650" t="s">
        <v>1931</v>
      </c>
      <c r="B650" t="s">
        <v>1932</v>
      </c>
      <c r="C650" t="s">
        <v>2915</v>
      </c>
      <c r="D650" t="s">
        <v>65</v>
      </c>
      <c r="E650">
        <v>2947.2801359999999</v>
      </c>
      <c r="F650">
        <v>390.55</v>
      </c>
      <c r="G650">
        <v>30.045026145886801</v>
      </c>
      <c r="H650">
        <f>(Table2[[#This Row],[1Y Return vs Nifty]]-AVERAGE(Table2[1Y Return vs Nifty]))/_xlfn.STDEV.P(Table2[1Y Return vs Nifty])</f>
        <v>-0.17958044547329371</v>
      </c>
      <c r="I650">
        <v>2.0312038295685002</v>
      </c>
      <c r="J650">
        <f>(Table2[[#This Row],[1M Return vs Nifty]]-AVERAGE(Table2[1M Return vs Nifty]))/_xlfn.STDEV.P(Table2[1M Return vs Nifty])</f>
        <v>-0.13334462554942431</v>
      </c>
      <c r="K650">
        <v>12.072549237912501</v>
      </c>
      <c r="L650">
        <f>(Table2[[#This Row],[6M Return vs Nifty]]-AVERAGE(Table2[6M Return vs Nifty]))/_xlfn.STDEV.P(Table2[6M Return vs Nifty])</f>
        <v>-1.3132313987132176E-2</v>
      </c>
      <c r="M650">
        <v>-3.2529343510811701</v>
      </c>
      <c r="N650">
        <f>(Table2[[#This Row],[1W Return vs Nifty]]-AVERAGE(Table2[1W Return vs Nifty]))/_xlfn.STDEV.P(Table2[1W Return vs Nifty])</f>
        <v>-0.62811990113102467</v>
      </c>
      <c r="O650">
        <v>381.8</v>
      </c>
      <c r="P650">
        <v>374.10387021643697</v>
      </c>
      <c r="Q650">
        <v>332.56001997642198</v>
      </c>
      <c r="R650">
        <v>32.959297463833401</v>
      </c>
      <c r="S650" s="1">
        <f>(Table2[[#This Row],[Close Price]]-Table2[[#This Row],[20D EMA]])/Table2[[#This Row],[20D EMA]]</f>
        <v>2.2917757988475642E-2</v>
      </c>
      <c r="T650" s="1">
        <f>(Table2[[#This Row],[Close Price]]-Table2[[#This Row],[50D EMA]])/Table2[[#This Row],[50D EMA]]</f>
        <v>4.3961399741863576E-2</v>
      </c>
      <c r="U650" s="1">
        <f>(Table2[[#This Row],[Close Price]]-Table2[[#This Row],[200D EMA]])/Table2[[#This Row],[200D EMA]]</f>
        <v>0.17437447841051198</v>
      </c>
      <c r="V650">
        <v>1.0045456000433699</v>
      </c>
      <c r="W650">
        <v>387.1</v>
      </c>
      <c r="X650">
        <v>402</v>
      </c>
      <c r="Y650">
        <v>387.1</v>
      </c>
      <c r="Z650">
        <v>403.2</v>
      </c>
      <c r="AA650">
        <v>330</v>
      </c>
      <c r="AB650">
        <v>410</v>
      </c>
      <c r="AC650" s="1">
        <f>(Table2[[#This Row],[Close Price]]/Table2[[#This Row],[Day Low]])-1</f>
        <v>8.9124257297854559E-3</v>
      </c>
      <c r="AD650" s="1">
        <f>(Table2[[#This Row],[Day High]]/Table2[[#This Row],[Close Price]])-1</f>
        <v>2.9317628984764976E-2</v>
      </c>
      <c r="AE650" s="1">
        <f>(Table2[[#This Row],[Close Price]]/Table2[[#This Row],[Current Week Low]])-1</f>
        <v>8.9124257297854559E-3</v>
      </c>
      <c r="AF650" s="1">
        <f>(Table2[[#This Row],[Current Week High]]/Table2[[#This Row],[Close Price]])-1</f>
        <v>3.2390218922032865E-2</v>
      </c>
      <c r="AG650" s="1">
        <f>(Table2[[#This Row],[Close Price]]/Table2[[#This Row],[Current Month Low]])-1</f>
        <v>0.18348484848484858</v>
      </c>
      <c r="AH650" s="1">
        <f>(Table2[[#This Row],[Current Month High]]/Table2[[#This Row],[Close Price]])-1</f>
        <v>4.9801561899884828E-2</v>
      </c>
      <c r="AI650">
        <v>8.5648444501344105</v>
      </c>
      <c r="AJ650">
        <v>67.402486069438396</v>
      </c>
      <c r="AK650" t="str">
        <f>IF(AND(Table2[[#This Row],[20D EMA]]&gt;Table2[[#This Row],[50D EMA]],Table2[[#This Row],[50D EMA]]&gt;Table2[[#This Row],[200D EMA]]),"Uptrend","Downtrend/NoTrend")</f>
        <v>Uptrend</v>
      </c>
      <c r="AL650">
        <v>0.01</v>
      </c>
      <c r="AM650" t="s">
        <v>2950</v>
      </c>
      <c r="AN650">
        <v>10.050000000000001</v>
      </c>
      <c r="AO650" t="s">
        <v>2950</v>
      </c>
      <c r="AP650">
        <v>-5.4645845402199002E-2</v>
      </c>
      <c r="AQ650">
        <f>(Table2[[#This Row],[Sharpe Ratio]]-AVERAGE(Table2[Sharpe Ratio]))/_xlfn.STDEV.P(Table2[Sharpe Ratio])</f>
        <v>-1.253811669826836</v>
      </c>
      <c r="AR6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-2.2079889559677111</v>
      </c>
    </row>
    <row r="651" spans="1:44" x14ac:dyDescent="0.3">
      <c r="A651" t="s">
        <v>1665</v>
      </c>
      <c r="B651" t="s">
        <v>1666</v>
      </c>
      <c r="C651" t="s">
        <v>2918</v>
      </c>
      <c r="D651" t="s">
        <v>159</v>
      </c>
      <c r="E651">
        <v>4239.1397875749999</v>
      </c>
      <c r="F651">
        <v>823.9</v>
      </c>
      <c r="G651">
        <v>45.187579563129702</v>
      </c>
      <c r="H651">
        <f>(Table2[[#This Row],[1Y Return vs Nifty]]-AVERAGE(Table2[1Y Return vs Nifty]))/_xlfn.STDEV.P(Table2[1Y Return vs Nifty])</f>
        <v>8.0133345542443991E-4</v>
      </c>
      <c r="I651">
        <v>-9.1234730791606005</v>
      </c>
      <c r="J651">
        <f>(Table2[[#This Row],[1M Return vs Nifty]]-AVERAGE(Table2[1M Return vs Nifty]))/_xlfn.STDEV.P(Table2[1M Return vs Nifty])</f>
        <v>-1.222999969376168</v>
      </c>
      <c r="K651">
        <v>1.9079185515157899</v>
      </c>
      <c r="L651">
        <f>(Table2[[#This Row],[6M Return vs Nifty]]-AVERAGE(Table2[6M Return vs Nifty]))/_xlfn.STDEV.P(Table2[6M Return vs Nifty])</f>
        <v>-0.32459655178097252</v>
      </c>
      <c r="M651">
        <v>3.3190613830724698</v>
      </c>
      <c r="N651">
        <f>(Table2[[#This Row],[1W Return vs Nifty]]-AVERAGE(Table2[1W Return vs Nifty]))/_xlfn.STDEV.P(Table2[1W Return vs Nifty])</f>
        <v>0.67409860986279801</v>
      </c>
      <c r="O651">
        <v>830.85</v>
      </c>
      <c r="P651">
        <v>814.31245775747004</v>
      </c>
      <c r="Q651">
        <v>725.52232782235205</v>
      </c>
      <c r="R651">
        <v>53.0707529409027</v>
      </c>
      <c r="S651" s="1">
        <f>(Table2[[#This Row],[Close Price]]-Table2[[#This Row],[20D EMA]])/Table2[[#This Row],[20D EMA]]</f>
        <v>-8.3649274839020828E-3</v>
      </c>
      <c r="T651" s="1">
        <f>(Table2[[#This Row],[Close Price]]-Table2[[#This Row],[50D EMA]])/Table2[[#This Row],[50D EMA]]</f>
        <v>1.1773787998937173E-2</v>
      </c>
      <c r="U651" s="1">
        <f>(Table2[[#This Row],[Close Price]]-Table2[[#This Row],[200D EMA]])/Table2[[#This Row],[200D EMA]]</f>
        <v>0.13559565075402644</v>
      </c>
      <c r="V651">
        <v>1.5143076631683601</v>
      </c>
      <c r="W651">
        <v>811.55</v>
      </c>
      <c r="X651">
        <v>843</v>
      </c>
      <c r="Y651">
        <v>811.55</v>
      </c>
      <c r="Z651">
        <v>850.1</v>
      </c>
      <c r="AA651">
        <v>756.55</v>
      </c>
      <c r="AB651">
        <v>918.35</v>
      </c>
      <c r="AC651" s="1">
        <f>(Table2[[#This Row],[Close Price]]/Table2[[#This Row],[Day Low]])-1</f>
        <v>1.5217793111946376E-2</v>
      </c>
      <c r="AD651" s="1">
        <f>(Table2[[#This Row],[Day High]]/Table2[[#This Row],[Close Price]])-1</f>
        <v>2.3182425051583966E-2</v>
      </c>
      <c r="AE651" s="1">
        <f>(Table2[[#This Row],[Close Price]]/Table2[[#This Row],[Current Week Low]])-1</f>
        <v>1.5217793111946376E-2</v>
      </c>
      <c r="AF651" s="1">
        <f>(Table2[[#This Row],[Current Week High]]/Table2[[#This Row],[Close Price]])-1</f>
        <v>3.1799975725209428E-2</v>
      </c>
      <c r="AG651" s="1">
        <f>(Table2[[#This Row],[Close Price]]/Table2[[#This Row],[Current Month Low]])-1</f>
        <v>8.9022536514440587E-2</v>
      </c>
      <c r="AH651" s="1">
        <f>(Table2[[#This Row],[Current Month High]]/Table2[[#This Row],[Close Price]])-1</f>
        <v>0.1146376987498483</v>
      </c>
      <c r="AI651">
        <v>18.1696807865032</v>
      </c>
      <c r="AJ651">
        <v>74.499629355077801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0.13</v>
      </c>
      <c r="AM651" t="s">
        <v>2950</v>
      </c>
      <c r="AN651">
        <v>6.45</v>
      </c>
      <c r="AO651" t="s">
        <v>2950</v>
      </c>
      <c r="AP651">
        <v>-5.4890989431914998E-2</v>
      </c>
      <c r="AQ651">
        <f>(Table2[[#This Row],[Sharpe Ratio]]-AVERAGE(Table2[Sharpe Ratio]))/_xlfn.STDEV.P(Table2[Sharpe Ratio])</f>
        <v>-1.2565174597404432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-2.1292140375793616</v>
      </c>
    </row>
    <row r="652" spans="1:44" x14ac:dyDescent="0.3">
      <c r="A652" t="s">
        <v>1877</v>
      </c>
      <c r="B652" t="s">
        <v>1878</v>
      </c>
      <c r="C652" t="s">
        <v>2918</v>
      </c>
      <c r="D652" t="s">
        <v>1596</v>
      </c>
      <c r="E652">
        <v>3134.2606903849901</v>
      </c>
      <c r="F652">
        <v>133.44999999999999</v>
      </c>
      <c r="G652">
        <v>-71.586231781407704</v>
      </c>
      <c r="H652">
        <f>(Table2[[#This Row],[1Y Return vs Nifty]]-AVERAGE(Table2[1Y Return vs Nifty]))/_xlfn.STDEV.P(Table2[1Y Return vs Nifty])</f>
        <v>-1.3902367063132617</v>
      </c>
      <c r="I652">
        <v>13.1822179893982</v>
      </c>
      <c r="J652">
        <f>(Table2[[#This Row],[1M Return vs Nifty]]-AVERAGE(Table2[1M Return vs Nifty]))/_xlfn.STDEV.P(Table2[1M Return vs Nifty])</f>
        <v>0.95595291912778024</v>
      </c>
      <c r="K652">
        <v>-19.233838364448999</v>
      </c>
      <c r="L652">
        <f>(Table2[[#This Row],[6M Return vs Nifty]]-AVERAGE(Table2[6M Return vs Nifty]))/_xlfn.STDEV.P(Table2[6M Return vs Nifty])</f>
        <v>-0.97242148577155763</v>
      </c>
      <c r="M652">
        <v>-0.43062533306699002</v>
      </c>
      <c r="N652">
        <f>(Table2[[#This Row],[1W Return vs Nifty]]-AVERAGE(Table2[1W Return vs Nifty]))/_xlfn.STDEV.P(Table2[1W Return vs Nifty])</f>
        <v>-6.8889007552823942E-2</v>
      </c>
      <c r="O652">
        <v>129.31</v>
      </c>
      <c r="P652">
        <v>125.581559653068</v>
      </c>
      <c r="Q652">
        <v>141.38820369165299</v>
      </c>
      <c r="R652">
        <v>35.543931123738503</v>
      </c>
      <c r="S652" s="1">
        <f>(Table2[[#This Row],[Close Price]]-Table2[[#This Row],[20D EMA]])/Table2[[#This Row],[20D EMA]]</f>
        <v>3.2016085376227563E-2</v>
      </c>
      <c r="T652" s="1">
        <f>(Table2[[#This Row],[Close Price]]-Table2[[#This Row],[50D EMA]])/Table2[[#This Row],[50D EMA]]</f>
        <v>6.2656017082996646E-2</v>
      </c>
      <c r="U652" s="1">
        <f>(Table2[[#This Row],[Close Price]]-Table2[[#This Row],[200D EMA]])/Table2[[#This Row],[200D EMA]]</f>
        <v>-5.6144738276504763E-2</v>
      </c>
      <c r="V652">
        <v>3.4314452346537201</v>
      </c>
      <c r="W652">
        <v>132.55000000000001</v>
      </c>
      <c r="X652">
        <v>139.82</v>
      </c>
      <c r="Y652">
        <v>126</v>
      </c>
      <c r="Z652">
        <v>139.82</v>
      </c>
      <c r="AA652">
        <v>104.45</v>
      </c>
      <c r="AB652">
        <v>154.9</v>
      </c>
      <c r="AC652" s="1">
        <f>(Table2[[#This Row],[Close Price]]/Table2[[#This Row],[Day Low]])-1</f>
        <v>6.7898906073178278E-3</v>
      </c>
      <c r="AD652" s="1">
        <f>(Table2[[#This Row],[Day High]]/Table2[[#This Row],[Close Price]])-1</f>
        <v>4.7733233420756971E-2</v>
      </c>
      <c r="AE652" s="1">
        <f>(Table2[[#This Row],[Close Price]]/Table2[[#This Row],[Current Week Low]])-1</f>
        <v>5.9126984126984139E-2</v>
      </c>
      <c r="AF652" s="1">
        <f>(Table2[[#This Row],[Current Week High]]/Table2[[#This Row],[Close Price]])-1</f>
        <v>4.7733233420756971E-2</v>
      </c>
      <c r="AG652" s="1">
        <f>(Table2[[#This Row],[Close Price]]/Table2[[#This Row],[Current Month Low]])-1</f>
        <v>0.27764480612733355</v>
      </c>
      <c r="AH652" s="1">
        <f>(Table2[[#This Row],[Current Month High]]/Table2[[#This Row],[Close Price]])-1</f>
        <v>0.16073435743724263</v>
      </c>
      <c r="AI652">
        <v>94.7920569501686</v>
      </c>
      <c r="AJ652">
        <v>27.764480612733301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0</v>
      </c>
      <c r="AM652" t="s">
        <v>2951</v>
      </c>
      <c r="AN652">
        <v>15.99</v>
      </c>
      <c r="AO652" t="s">
        <v>2950</v>
      </c>
      <c r="AP652">
        <v>-5.8663645221916E-2</v>
      </c>
      <c r="AQ652">
        <f>(Table2[[#This Row],[Sharpe Ratio]]-AVERAGE(Table2[Sharpe Ratio]))/_xlfn.STDEV.P(Table2[Sharpe Ratio])</f>
        <v>-1.2981583432484851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53" spans="1:44" x14ac:dyDescent="0.3">
      <c r="A653" t="s">
        <v>2018</v>
      </c>
      <c r="B653" t="s">
        <v>2019</v>
      </c>
      <c r="C653" t="s">
        <v>2908</v>
      </c>
      <c r="D653" t="s">
        <v>597</v>
      </c>
      <c r="E653">
        <v>2679.2603859999999</v>
      </c>
      <c r="F653">
        <v>51.63</v>
      </c>
      <c r="G653">
        <v>28.425712439643601</v>
      </c>
      <c r="H653">
        <f>(Table2[[#This Row],[1Y Return vs Nifty]]-AVERAGE(Table2[1Y Return vs Nifty]))/_xlfn.STDEV.P(Table2[1Y Return vs Nifty])</f>
        <v>-0.19887010415418663</v>
      </c>
      <c r="I653">
        <v>2.0449634841770199</v>
      </c>
      <c r="J653">
        <f>(Table2[[#This Row],[1M Return vs Nifty]]-AVERAGE(Table2[1M Return vs Nifty]))/_xlfn.STDEV.P(Table2[1M Return vs Nifty])</f>
        <v>-0.13200050045319217</v>
      </c>
      <c r="K653">
        <v>18.126631586156101</v>
      </c>
      <c r="L653">
        <f>(Table2[[#This Row],[6M Return vs Nifty]]-AVERAGE(Table2[6M Return vs Nifty]))/_xlfn.STDEV.P(Table2[6M Return vs Nifty])</f>
        <v>0.17237665356053958</v>
      </c>
      <c r="M653">
        <v>-3.9174908084514102</v>
      </c>
      <c r="N653">
        <f>(Table2[[#This Row],[1W Return vs Nifty]]-AVERAGE(Table2[1W Return vs Nifty]))/_xlfn.STDEV.P(Table2[1W Return vs Nifty])</f>
        <v>-0.75979949366190025</v>
      </c>
      <c r="O653">
        <v>47.61</v>
      </c>
      <c r="P653">
        <v>46.310681851498401</v>
      </c>
      <c r="Q653">
        <v>43.245322519415602</v>
      </c>
      <c r="R653">
        <v>38.632987125969699</v>
      </c>
      <c r="S653" s="1">
        <f>(Table2[[#This Row],[Close Price]]-Table2[[#This Row],[20D EMA]])/Table2[[#This Row],[20D EMA]]</f>
        <v>8.4436042848141213E-2</v>
      </c>
      <c r="T653" s="1">
        <f>(Table2[[#This Row],[Close Price]]-Table2[[#This Row],[50D EMA]])/Table2[[#This Row],[50D EMA]]</f>
        <v>0.1148615812990776</v>
      </c>
      <c r="U653" s="1">
        <f>(Table2[[#This Row],[Close Price]]-Table2[[#This Row],[200D EMA]])/Table2[[#This Row],[200D EMA]]</f>
        <v>0.19388634405073474</v>
      </c>
      <c r="V653">
        <v>0.80765059637671499</v>
      </c>
      <c r="W653">
        <v>48.73</v>
      </c>
      <c r="X653">
        <v>53.6</v>
      </c>
      <c r="Y653">
        <v>47.9</v>
      </c>
      <c r="Z653">
        <v>53.6</v>
      </c>
      <c r="AA653">
        <v>37</v>
      </c>
      <c r="AB653">
        <v>53.6</v>
      </c>
      <c r="AC653" s="1">
        <f>(Table2[[#This Row],[Close Price]]/Table2[[#This Row],[Day Low]])-1</f>
        <v>5.9511594500307963E-2</v>
      </c>
      <c r="AD653" s="1">
        <f>(Table2[[#This Row],[Day High]]/Table2[[#This Row],[Close Price]])-1</f>
        <v>3.8156110788301278E-2</v>
      </c>
      <c r="AE653" s="1">
        <f>(Table2[[#This Row],[Close Price]]/Table2[[#This Row],[Current Week Low]])-1</f>
        <v>7.7870563674321547E-2</v>
      </c>
      <c r="AF653" s="1">
        <f>(Table2[[#This Row],[Current Week High]]/Table2[[#This Row],[Close Price]])-1</f>
        <v>3.8156110788301278E-2</v>
      </c>
      <c r="AG653" s="1">
        <f>(Table2[[#This Row],[Close Price]]/Table2[[#This Row],[Current Month Low]])-1</f>
        <v>0.39540540540540547</v>
      </c>
      <c r="AH653" s="1">
        <f>(Table2[[#This Row],[Current Month High]]/Table2[[#This Row],[Close Price]])-1</f>
        <v>3.8156110788301278E-2</v>
      </c>
      <c r="AI653">
        <v>10.0135580089095</v>
      </c>
      <c r="AJ653">
        <v>72.675585284280899</v>
      </c>
      <c r="AK653" t="str">
        <f>IF(AND(Table2[[#This Row],[20D EMA]]&gt;Table2[[#This Row],[50D EMA]],Table2[[#This Row],[50D EMA]]&gt;Table2[[#This Row],[200D EMA]]),"Uptrend","Downtrend/NoTrend")</f>
        <v>Uptrend</v>
      </c>
      <c r="AL653">
        <v>0.12</v>
      </c>
      <c r="AM653" t="s">
        <v>2950</v>
      </c>
      <c r="AN653">
        <v>22.64</v>
      </c>
      <c r="AO653" t="s">
        <v>2950</v>
      </c>
      <c r="AP653">
        <v>-5.8992334017399999E-2</v>
      </c>
      <c r="AQ653">
        <f>(Table2[[#This Row],[Sharpe Ratio]]-AVERAGE(Table2[Sharpe Ratio]))/_xlfn.STDEV.P(Table2[Sharpe Ratio])</f>
        <v>-1.3017862628374981</v>
      </c>
      <c r="AR6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-2.2200797075462377</v>
      </c>
    </row>
    <row r="654" spans="1:44" x14ac:dyDescent="0.3">
      <c r="A654" t="s">
        <v>551</v>
      </c>
      <c r="B654" t="s">
        <v>552</v>
      </c>
      <c r="C654" t="s">
        <v>2906</v>
      </c>
      <c r="D654" t="s">
        <v>185</v>
      </c>
      <c r="E654">
        <v>32252.53686</v>
      </c>
      <c r="F654">
        <v>473.95</v>
      </c>
      <c r="G654">
        <v>-29.000656945180399</v>
      </c>
      <c r="H654">
        <f>(Table2[[#This Row],[1Y Return vs Nifty]]-AVERAGE(Table2[1Y Return vs Nifty]))/_xlfn.STDEV.P(Table2[1Y Return vs Nifty])</f>
        <v>-0.88294698218301115</v>
      </c>
      <c r="I654">
        <v>-0.45650030028063598</v>
      </c>
      <c r="J654">
        <f>(Table2[[#This Row],[1M Return vs Nifty]]-AVERAGE(Table2[1M Return vs Nifty]))/_xlfn.STDEV.P(Table2[1M Return vs Nifty])</f>
        <v>-0.37635839646632813</v>
      </c>
      <c r="K654">
        <v>3.9683911122603801</v>
      </c>
      <c r="L654">
        <f>(Table2[[#This Row],[6M Return vs Nifty]]-AVERAGE(Table2[6M Return vs Nifty]))/_xlfn.STDEV.P(Table2[6M Return vs Nifty])</f>
        <v>-0.261459627732536</v>
      </c>
      <c r="M654">
        <v>-2.7270536466140198</v>
      </c>
      <c r="N654">
        <f>(Table2[[#This Row],[1W Return vs Nifty]]-AVERAGE(Table2[1W Return vs Nifty]))/_xlfn.STDEV.P(Table2[1W Return vs Nifty])</f>
        <v>-0.52391843545253436</v>
      </c>
      <c r="O654">
        <v>468.44</v>
      </c>
      <c r="P654">
        <v>458.18564280410698</v>
      </c>
      <c r="Q654">
        <v>442.97844482297899</v>
      </c>
      <c r="R654">
        <v>67.303889015083499</v>
      </c>
      <c r="S654" s="1">
        <f>(Table2[[#This Row],[Close Price]]-Table2[[#This Row],[20D EMA]])/Table2[[#This Row],[20D EMA]]</f>
        <v>1.1762445563999639E-2</v>
      </c>
      <c r="T654" s="1">
        <f>(Table2[[#This Row],[Close Price]]-Table2[[#This Row],[50D EMA]])/Table2[[#This Row],[50D EMA]]</f>
        <v>3.4406047949068798E-2</v>
      </c>
      <c r="U654" s="1">
        <f>(Table2[[#This Row],[Close Price]]-Table2[[#This Row],[200D EMA]])/Table2[[#This Row],[200D EMA]]</f>
        <v>6.9916619056707638E-2</v>
      </c>
      <c r="V654">
        <v>0.64949352568519902</v>
      </c>
      <c r="W654">
        <v>472.75</v>
      </c>
      <c r="X654">
        <v>481.85</v>
      </c>
      <c r="Y654">
        <v>471.4</v>
      </c>
      <c r="Z654">
        <v>481.85</v>
      </c>
      <c r="AA654">
        <v>423</v>
      </c>
      <c r="AB654">
        <v>490.45</v>
      </c>
      <c r="AC654" s="1">
        <f>(Table2[[#This Row],[Close Price]]/Table2[[#This Row],[Day Low]])-1</f>
        <v>2.5383395029083822E-3</v>
      </c>
      <c r="AD654" s="1">
        <f>(Table2[[#This Row],[Day High]]/Table2[[#This Row],[Close Price]])-1</f>
        <v>1.6668424939339621E-2</v>
      </c>
      <c r="AE654" s="1">
        <f>(Table2[[#This Row],[Close Price]]/Table2[[#This Row],[Current Week Low]])-1</f>
        <v>5.4094187526516624E-3</v>
      </c>
      <c r="AF654" s="1">
        <f>(Table2[[#This Row],[Current Week High]]/Table2[[#This Row],[Close Price]])-1</f>
        <v>1.6668424939339621E-2</v>
      </c>
      <c r="AG654" s="1">
        <f>(Table2[[#This Row],[Close Price]]/Table2[[#This Row],[Current Month Low]])-1</f>
        <v>0.12044917257683219</v>
      </c>
      <c r="AH654" s="1">
        <f>(Table2[[#This Row],[Current Month High]]/Table2[[#This Row],[Close Price]])-1</f>
        <v>3.4813798923937211E-2</v>
      </c>
      <c r="AI654">
        <v>5.7073530963181698</v>
      </c>
      <c r="AJ654">
        <v>26.151184455682699</v>
      </c>
      <c r="AK654" t="str">
        <f>IF(AND(Table2[[#This Row],[20D EMA]]&gt;Table2[[#This Row],[50D EMA]],Table2[[#This Row],[50D EMA]]&gt;Table2[[#This Row],[200D EMA]]),"Uptrend","Downtrend/NoTrend")</f>
        <v>Uptrend</v>
      </c>
      <c r="AL654">
        <v>0.06</v>
      </c>
      <c r="AM654" t="s">
        <v>2950</v>
      </c>
      <c r="AN654">
        <v>2.9</v>
      </c>
      <c r="AO654" t="s">
        <v>2950</v>
      </c>
      <c r="AP654">
        <v>-6.0068040884332E-2</v>
      </c>
      <c r="AQ654">
        <f>(Table2[[#This Row],[Sharpe Ratio]]-AVERAGE(Table2[Sharpe Ratio]))/_xlfn.STDEV.P(Table2[Sharpe Ratio])</f>
        <v>-1.3136594330465152</v>
      </c>
      <c r="AR6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-3.3583428748809245</v>
      </c>
    </row>
    <row r="655" spans="1:44" x14ac:dyDescent="0.3">
      <c r="A655" t="s">
        <v>1744</v>
      </c>
      <c r="B655" t="s">
        <v>1745</v>
      </c>
      <c r="C655" t="s">
        <v>2924</v>
      </c>
      <c r="D655" t="s">
        <v>1746</v>
      </c>
      <c r="E655">
        <v>3788.0236300000001</v>
      </c>
      <c r="F655">
        <v>22.29</v>
      </c>
      <c r="G655">
        <v>22.010654213427699</v>
      </c>
      <c r="H655">
        <f>(Table2[[#This Row],[1Y Return vs Nifty]]-AVERAGE(Table2[1Y Return vs Nifty]))/_xlfn.STDEV.P(Table2[1Y Return vs Nifty])</f>
        <v>-0.27528783786734418</v>
      </c>
      <c r="I655">
        <v>2.88613560677602</v>
      </c>
      <c r="J655">
        <f>(Table2[[#This Row],[1M Return vs Nifty]]-AVERAGE(Table2[1M Return vs Nifty]))/_xlfn.STDEV.P(Table2[1M Return vs Nifty])</f>
        <v>-4.98297925099788E-2</v>
      </c>
      <c r="K655">
        <v>-10.2501855891591</v>
      </c>
      <c r="L655">
        <f>(Table2[[#This Row],[6M Return vs Nifty]]-AVERAGE(Table2[6M Return vs Nifty]))/_xlfn.STDEV.P(Table2[6M Return vs Nifty])</f>
        <v>-0.69714472947928463</v>
      </c>
      <c r="M655">
        <v>0.32861201078572999</v>
      </c>
      <c r="N655">
        <f>(Table2[[#This Row],[1W Return vs Nifty]]-AVERAGE(Table2[1W Return vs Nifty]))/_xlfn.STDEV.P(Table2[1W Return vs Nifty])</f>
        <v>8.1551279294093906E-2</v>
      </c>
      <c r="O655">
        <v>21.84</v>
      </c>
      <c r="P655">
        <v>21.582185499744998</v>
      </c>
      <c r="Q655">
        <v>20.771859693826201</v>
      </c>
      <c r="R655">
        <v>56.670944351655201</v>
      </c>
      <c r="S655" s="1">
        <f>(Table2[[#This Row],[Close Price]]-Table2[[#This Row],[20D EMA]])/Table2[[#This Row],[20D EMA]]</f>
        <v>2.0604395604395573E-2</v>
      </c>
      <c r="T655" s="1">
        <f>(Table2[[#This Row],[Close Price]]-Table2[[#This Row],[50D EMA]])/Table2[[#This Row],[50D EMA]]</f>
        <v>3.2796238372771097E-2</v>
      </c>
      <c r="U655" s="1">
        <f>(Table2[[#This Row],[Close Price]]-Table2[[#This Row],[200D EMA]])/Table2[[#This Row],[200D EMA]]</f>
        <v>7.30863932527437E-2</v>
      </c>
      <c r="V655">
        <v>1.2126329551305599</v>
      </c>
      <c r="W655">
        <v>22.01</v>
      </c>
      <c r="X655">
        <v>22.94</v>
      </c>
      <c r="Y655">
        <v>22.01</v>
      </c>
      <c r="Z655">
        <v>23.18</v>
      </c>
      <c r="AA655">
        <v>18.649999999999999</v>
      </c>
      <c r="AB655">
        <v>23.3</v>
      </c>
      <c r="AC655" s="1">
        <f>(Table2[[#This Row],[Close Price]]/Table2[[#This Row],[Day Low]])-1</f>
        <v>1.2721490231712762E-2</v>
      </c>
      <c r="AD655" s="1">
        <f>(Table2[[#This Row],[Day High]]/Table2[[#This Row],[Close Price]])-1</f>
        <v>2.9161058770749371E-2</v>
      </c>
      <c r="AE655" s="1">
        <f>(Table2[[#This Row],[Close Price]]/Table2[[#This Row],[Current Week Low]])-1</f>
        <v>1.2721490231712762E-2</v>
      </c>
      <c r="AF655" s="1">
        <f>(Table2[[#This Row],[Current Week High]]/Table2[[#This Row],[Close Price]])-1</f>
        <v>3.9928218932256732E-2</v>
      </c>
      <c r="AG655" s="1">
        <f>(Table2[[#This Row],[Close Price]]/Table2[[#This Row],[Current Month Low]])-1</f>
        <v>0.19517426273458449</v>
      </c>
      <c r="AH655" s="1">
        <f>(Table2[[#This Row],[Current Month High]]/Table2[[#This Row],[Close Price]])-1</f>
        <v>4.5311799013010301E-2</v>
      </c>
      <c r="AI655">
        <v>25.392552714221601</v>
      </c>
      <c r="AJ655">
        <v>52.671232876712303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-0.06</v>
      </c>
      <c r="AM655" t="s">
        <v>2949</v>
      </c>
      <c r="AN655">
        <v>9.8000000000000007</v>
      </c>
      <c r="AO655" t="s">
        <v>2950</v>
      </c>
      <c r="AP655">
        <v>-6.1654862513955001E-2</v>
      </c>
      <c r="AQ655">
        <f>(Table2[[#This Row],[Sharpe Ratio]]-AVERAGE(Table2[Sharpe Ratio]))/_xlfn.STDEV.P(Table2[Sharpe Ratio])</f>
        <v>-1.3311740588976997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-2.2718851394602138</v>
      </c>
    </row>
    <row r="656" spans="1:44" x14ac:dyDescent="0.3">
      <c r="A656" t="s">
        <v>1165</v>
      </c>
      <c r="B656" t="s">
        <v>1166</v>
      </c>
      <c r="C656" t="s">
        <v>2909</v>
      </c>
      <c r="D656" t="s">
        <v>21</v>
      </c>
      <c r="E656">
        <v>9023.96781903999</v>
      </c>
      <c r="F656">
        <v>1681.75</v>
      </c>
      <c r="G656">
        <v>-22.1638539238857</v>
      </c>
      <c r="H656">
        <f>(Table2[[#This Row],[1Y Return vs Nifty]]-AVERAGE(Table2[1Y Return vs Nifty]))/_xlfn.STDEV.P(Table2[1Y Return vs Nifty])</f>
        <v>-0.80150532190383506</v>
      </c>
      <c r="I656">
        <v>19.180807817022</v>
      </c>
      <c r="J656">
        <f>(Table2[[#This Row],[1M Return vs Nifty]]-AVERAGE(Table2[1M Return vs Nifty]))/_xlfn.STDEV.P(Table2[1M Return vs Nifty])</f>
        <v>1.5419309366515292</v>
      </c>
      <c r="K656">
        <v>-5.6214398917752302</v>
      </c>
      <c r="L656">
        <f>(Table2[[#This Row],[6M Return vs Nifty]]-AVERAGE(Table2[6M Return vs Nifty]))/_xlfn.STDEV.P(Table2[6M Return vs Nifty])</f>
        <v>-0.5553108749048542</v>
      </c>
      <c r="M656">
        <v>14.0600044241492</v>
      </c>
      <c r="N656">
        <f>(Table2[[#This Row],[1W Return vs Nifty]]-AVERAGE(Table2[1W Return vs Nifty]))/_xlfn.STDEV.P(Table2[1W Return vs Nifty])</f>
        <v>2.8023797925379257</v>
      </c>
      <c r="O656">
        <v>1543.87</v>
      </c>
      <c r="P656">
        <v>1522.89761098556</v>
      </c>
      <c r="Q656">
        <v>1534.1972228684599</v>
      </c>
      <c r="R656">
        <v>39.343219834144698</v>
      </c>
      <c r="S656" s="1">
        <f>(Table2[[#This Row],[Close Price]]-Table2[[#This Row],[20D EMA]])/Table2[[#This Row],[20D EMA]]</f>
        <v>8.9308037593838943E-2</v>
      </c>
      <c r="T656" s="1">
        <f>(Table2[[#This Row],[Close Price]]-Table2[[#This Row],[50D EMA]])/Table2[[#This Row],[50D EMA]]</f>
        <v>0.10430930344137639</v>
      </c>
      <c r="U656" s="1">
        <f>(Table2[[#This Row],[Close Price]]-Table2[[#This Row],[200D EMA]])/Table2[[#This Row],[200D EMA]]</f>
        <v>9.6175885950088885E-2</v>
      </c>
      <c r="V656">
        <v>3.1702430367369998</v>
      </c>
      <c r="W656">
        <v>1670</v>
      </c>
      <c r="X656">
        <v>1728</v>
      </c>
      <c r="Y656">
        <v>1510.25</v>
      </c>
      <c r="Z656">
        <v>1798.7</v>
      </c>
      <c r="AA656">
        <v>1386.05</v>
      </c>
      <c r="AB656">
        <v>1798.7</v>
      </c>
      <c r="AC656" s="1">
        <f>(Table2[[#This Row],[Close Price]]/Table2[[#This Row],[Day Low]])-1</f>
        <v>7.0359281437126775E-3</v>
      </c>
      <c r="AD656" s="1">
        <f>(Table2[[#This Row],[Day High]]/Table2[[#This Row],[Close Price]])-1</f>
        <v>2.7501114910063906E-2</v>
      </c>
      <c r="AE656" s="1">
        <f>(Table2[[#This Row],[Close Price]]/Table2[[#This Row],[Current Week Low]])-1</f>
        <v>0.11355735805330247</v>
      </c>
      <c r="AF656" s="1">
        <f>(Table2[[#This Row],[Current Week High]]/Table2[[#This Row],[Close Price]])-1</f>
        <v>6.9540657053664301E-2</v>
      </c>
      <c r="AG656" s="1">
        <f>(Table2[[#This Row],[Close Price]]/Table2[[#This Row],[Current Month Low]])-1</f>
        <v>0.21334006709714659</v>
      </c>
      <c r="AH656" s="1">
        <f>(Table2[[#This Row],[Current Month High]]/Table2[[#This Row],[Close Price]])-1</f>
        <v>6.9540657053664301E-2</v>
      </c>
      <c r="AI656">
        <v>6.9540657053664301</v>
      </c>
      <c r="AJ656">
        <v>21.3340067097146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0.03</v>
      </c>
      <c r="AM656" t="s">
        <v>2950</v>
      </c>
      <c r="AN656">
        <v>13.9</v>
      </c>
      <c r="AO656" t="s">
        <v>2950</v>
      </c>
      <c r="AP656">
        <v>-6.2069820585976002E-2</v>
      </c>
      <c r="AQ656">
        <f>(Table2[[#This Row],[Sharpe Ratio]]-AVERAGE(Table2[Sharpe Ratio]))/_xlfn.STDEV.P(Table2[Sharpe Ratio])</f>
        <v>-1.3357541800907184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57" spans="1:44" x14ac:dyDescent="0.3">
      <c r="A657" t="s">
        <v>656</v>
      </c>
      <c r="B657" t="s">
        <v>657</v>
      </c>
      <c r="C657" t="s">
        <v>2915</v>
      </c>
      <c r="D657" t="s">
        <v>65</v>
      </c>
      <c r="E657">
        <v>23639.042531879899</v>
      </c>
      <c r="F657">
        <v>427.4</v>
      </c>
      <c r="G657">
        <v>-9.0037276580866692</v>
      </c>
      <c r="H657">
        <f>(Table2[[#This Row],[1Y Return vs Nifty]]-AVERAGE(Table2[1Y Return vs Nifty]))/_xlfn.STDEV.P(Table2[1Y Return vs Nifty])</f>
        <v>-0.64473869732331568</v>
      </c>
      <c r="I657">
        <v>-6.1138284193748396</v>
      </c>
      <c r="J657">
        <f>(Table2[[#This Row],[1M Return vs Nifty]]-AVERAGE(Table2[1M Return vs Nifty]))/_xlfn.STDEV.P(Table2[1M Return vs Nifty])</f>
        <v>-0.92899993572312511</v>
      </c>
      <c r="K657">
        <v>-12.9585763993108</v>
      </c>
      <c r="L657">
        <f>(Table2[[#This Row],[6M Return vs Nifty]]-AVERAGE(Table2[6M Return vs Nifty]))/_xlfn.STDEV.P(Table2[6M Return vs Nifty])</f>
        <v>-0.78013514057810429</v>
      </c>
      <c r="M657">
        <v>-2.1623422825781899</v>
      </c>
      <c r="N657">
        <f>(Table2[[#This Row],[1W Return vs Nifty]]-AVERAGE(Table2[1W Return vs Nifty]))/_xlfn.STDEV.P(Table2[1W Return vs Nifty])</f>
        <v>-0.41202280718935919</v>
      </c>
      <c r="O657">
        <v>432.92</v>
      </c>
      <c r="P657">
        <v>431.52480328404999</v>
      </c>
      <c r="Q657">
        <v>411.231719007832</v>
      </c>
      <c r="R657">
        <v>44.903988355965602</v>
      </c>
      <c r="S657" s="1">
        <f>(Table2[[#This Row],[Close Price]]-Table2[[#This Row],[20D EMA]])/Table2[[#This Row],[20D EMA]]</f>
        <v>-1.2750623671810122E-2</v>
      </c>
      <c r="T657" s="1">
        <f>(Table2[[#This Row],[Close Price]]-Table2[[#This Row],[50D EMA]])/Table2[[#This Row],[50D EMA]]</f>
        <v>-9.558670214687235E-3</v>
      </c>
      <c r="U657" s="1">
        <f>(Table2[[#This Row],[Close Price]]-Table2[[#This Row],[200D EMA]])/Table2[[#This Row],[200D EMA]]</f>
        <v>3.9316716694852157E-2</v>
      </c>
      <c r="V657">
        <v>0.50713058210645301</v>
      </c>
      <c r="W657">
        <v>425.5</v>
      </c>
      <c r="X657">
        <v>432.15</v>
      </c>
      <c r="Y657">
        <v>423.15</v>
      </c>
      <c r="Z657">
        <v>432.15</v>
      </c>
      <c r="AA657">
        <v>385.45</v>
      </c>
      <c r="AB657">
        <v>447.35</v>
      </c>
      <c r="AC657" s="1">
        <f>(Table2[[#This Row],[Close Price]]/Table2[[#This Row],[Day Low]])-1</f>
        <v>4.465334900117357E-3</v>
      </c>
      <c r="AD657" s="1">
        <f>(Table2[[#This Row],[Day High]]/Table2[[#This Row],[Close Price]])-1</f>
        <v>1.111371080954604E-2</v>
      </c>
      <c r="AE657" s="1">
        <f>(Table2[[#This Row],[Close Price]]/Table2[[#This Row],[Current Week Low]])-1</f>
        <v>1.0043719721139155E-2</v>
      </c>
      <c r="AF657" s="1">
        <f>(Table2[[#This Row],[Current Week High]]/Table2[[#This Row],[Close Price]])-1</f>
        <v>1.111371080954604E-2</v>
      </c>
      <c r="AG657" s="1">
        <f>(Table2[[#This Row],[Close Price]]/Table2[[#This Row],[Current Month Low]])-1</f>
        <v>0.10883383058762486</v>
      </c>
      <c r="AH657" s="1">
        <f>(Table2[[#This Row],[Current Month High]]/Table2[[#This Row],[Close Price]])-1</f>
        <v>4.6677585400093591E-2</v>
      </c>
      <c r="AI657">
        <v>10.2012166588675</v>
      </c>
      <c r="AJ657">
        <v>30.245314642693799</v>
      </c>
      <c r="AK657" t="str">
        <f>IF(AND(Table2[[#This Row],[20D EMA]]&gt;Table2[[#This Row],[50D EMA]],Table2[[#This Row],[50D EMA]]&gt;Table2[[#This Row],[200D EMA]]),"Uptrend","Downtrend/NoTrend")</f>
        <v>Uptrend</v>
      </c>
      <c r="AL657">
        <v>-0.05</v>
      </c>
      <c r="AM657" t="s">
        <v>2949</v>
      </c>
      <c r="AN657">
        <v>-0.35</v>
      </c>
      <c r="AO657" t="s">
        <v>2949</v>
      </c>
      <c r="AP657">
        <v>-6.2773633124999006E-2</v>
      </c>
      <c r="AQ657">
        <f>(Table2[[#This Row],[Sharpe Ratio]]-AVERAGE(Table2[Sharpe Ratio]))/_xlfn.STDEV.P(Table2[Sharpe Ratio])</f>
        <v>-1.3435225474107988</v>
      </c>
      <c r="AR6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-4.1094191282247028</v>
      </c>
    </row>
    <row r="658" spans="1:44" x14ac:dyDescent="0.3">
      <c r="A658" t="s">
        <v>36</v>
      </c>
      <c r="B658" t="s">
        <v>37</v>
      </c>
      <c r="C658" t="s">
        <v>2907</v>
      </c>
      <c r="D658" t="s">
        <v>21</v>
      </c>
      <c r="E658">
        <v>606591.73815877002</v>
      </c>
      <c r="F658">
        <v>1541.95</v>
      </c>
      <c r="G658">
        <v>-5.7064010894520401</v>
      </c>
      <c r="H658">
        <f>(Table2[[#This Row],[1Y Return vs Nifty]]-AVERAGE(Table2[1Y Return vs Nifty]))/_xlfn.STDEV.P(Table2[1Y Return vs Nifty])</f>
        <v>-0.60546014133803749</v>
      </c>
      <c r="I658">
        <v>0.80332921106761501</v>
      </c>
      <c r="J658">
        <f>(Table2[[#This Row],[1M Return vs Nifty]]-AVERAGE(Table2[1M Return vs Nifty]))/_xlfn.STDEV.P(Table2[1M Return vs Nifty])</f>
        <v>-0.25329073878482355</v>
      </c>
      <c r="K658">
        <v>-11.2394519695822</v>
      </c>
      <c r="L658">
        <f>(Table2[[#This Row],[6M Return vs Nifty]]-AVERAGE(Table2[6M Return vs Nifty]))/_xlfn.STDEV.P(Table2[6M Return vs Nifty])</f>
        <v>-0.72745779334356353</v>
      </c>
      <c r="M658">
        <v>0.984208624077341</v>
      </c>
      <c r="N658">
        <f>(Table2[[#This Row],[1W Return vs Nifty]]-AVERAGE(Table2[1W Return vs Nifty]))/_xlfn.STDEV.P(Table2[1W Return vs Nifty])</f>
        <v>0.21145550931915197</v>
      </c>
      <c r="O658">
        <v>1491.7</v>
      </c>
      <c r="P658">
        <v>1483.33463203009</v>
      </c>
      <c r="Q658">
        <v>1495.70095907819</v>
      </c>
      <c r="R658">
        <v>62.715707853253903</v>
      </c>
      <c r="S658" s="1">
        <f>(Table2[[#This Row],[Close Price]]-Table2[[#This Row],[20D EMA]])/Table2[[#This Row],[20D EMA]]</f>
        <v>3.3686398069316885E-2</v>
      </c>
      <c r="T658" s="1">
        <f>(Table2[[#This Row],[Close Price]]-Table2[[#This Row],[50D EMA]])/Table2[[#This Row],[50D EMA]]</f>
        <v>3.9515943809448527E-2</v>
      </c>
      <c r="U658" s="1">
        <f>(Table2[[#This Row],[Close Price]]-Table2[[#This Row],[200D EMA]])/Table2[[#This Row],[200D EMA]]</f>
        <v>3.0921315281039648E-2</v>
      </c>
      <c r="V658">
        <v>0.81030780790763601</v>
      </c>
      <c r="W658">
        <v>1520.35</v>
      </c>
      <c r="X658">
        <v>1543.9</v>
      </c>
      <c r="Y658">
        <v>1515.4</v>
      </c>
      <c r="Z658">
        <v>1543.9</v>
      </c>
      <c r="AA658">
        <v>1358.35</v>
      </c>
      <c r="AB658">
        <v>1557.75</v>
      </c>
      <c r="AC658" s="1">
        <f>(Table2[[#This Row],[Close Price]]/Table2[[#This Row],[Day Low]])-1</f>
        <v>1.420725490840935E-2</v>
      </c>
      <c r="AD658" s="1">
        <f>(Table2[[#This Row],[Day High]]/Table2[[#This Row],[Close Price]])-1</f>
        <v>1.2646324459288927E-3</v>
      </c>
      <c r="AE658" s="1">
        <f>(Table2[[#This Row],[Close Price]]/Table2[[#This Row],[Current Week Low]])-1</f>
        <v>1.7520126699221317E-2</v>
      </c>
      <c r="AF658" s="1">
        <f>(Table2[[#This Row],[Current Week High]]/Table2[[#This Row],[Close Price]])-1</f>
        <v>1.2646324459288927E-3</v>
      </c>
      <c r="AG658" s="1">
        <f>(Table2[[#This Row],[Close Price]]/Table2[[#This Row],[Current Month Low]])-1</f>
        <v>0.13516398571796673</v>
      </c>
      <c r="AH658" s="1">
        <f>(Table2[[#This Row],[Current Month High]]/Table2[[#This Row],[Close Price]])-1</f>
        <v>1.0246765459321017E-2</v>
      </c>
      <c r="AI658">
        <v>12.3901553228055</v>
      </c>
      <c r="AJ658">
        <v>22.1588433353139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0.03</v>
      </c>
      <c r="AM658" t="s">
        <v>2950</v>
      </c>
      <c r="AN658">
        <v>4.7300000000000004</v>
      </c>
      <c r="AO658" t="s">
        <v>2950</v>
      </c>
      <c r="AP658">
        <v>-6.4085604748577996E-2</v>
      </c>
      <c r="AQ658">
        <f>(Table2[[#This Row],[Sharpe Ratio]]-AVERAGE(Table2[Sharpe Ratio]))/_xlfn.STDEV.P(Table2[Sharpe Ratio])</f>
        <v>-1.3580035020974428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59" spans="1:44" x14ac:dyDescent="0.3">
      <c r="A659" t="s">
        <v>1027</v>
      </c>
      <c r="B659" t="s">
        <v>1028</v>
      </c>
      <c r="C659" t="s">
        <v>2915</v>
      </c>
      <c r="D659" t="s">
        <v>65</v>
      </c>
      <c r="E659">
        <v>11187.47956905</v>
      </c>
      <c r="F659">
        <v>725.5</v>
      </c>
      <c r="G659">
        <v>51.7624254942533</v>
      </c>
      <c r="H659">
        <f>(Table2[[#This Row],[1Y Return vs Nifty]]-AVERAGE(Table2[1Y Return vs Nifty]))/_xlfn.STDEV.P(Table2[1Y Return vs Nifty])</f>
        <v>7.9122497169321904E-2</v>
      </c>
      <c r="I659">
        <v>0.283766287674448</v>
      </c>
      <c r="J659">
        <f>(Table2[[#This Row],[1M Return vs Nifty]]-AVERAGE(Table2[1M Return vs Nifty]))/_xlfn.STDEV.P(Table2[1M Return vs Nifty])</f>
        <v>-0.30404474273867832</v>
      </c>
      <c r="K659">
        <v>23.854275281785799</v>
      </c>
      <c r="L659">
        <f>(Table2[[#This Row],[6M Return vs Nifty]]-AVERAGE(Table2[6M Return vs Nifty]))/_xlfn.STDEV.P(Table2[6M Return vs Nifty])</f>
        <v>0.34788289998043764</v>
      </c>
      <c r="M659">
        <v>-4.6264890787673796</v>
      </c>
      <c r="N659">
        <f>(Table2[[#This Row],[1W Return vs Nifty]]-AVERAGE(Table2[1W Return vs Nifty]))/_xlfn.STDEV.P(Table2[1W Return vs Nifty])</f>
        <v>-0.90028507965672422</v>
      </c>
      <c r="O659">
        <v>722.59</v>
      </c>
      <c r="P659">
        <v>694.79537790690699</v>
      </c>
      <c r="Q659">
        <v>579.29707786040103</v>
      </c>
      <c r="R659">
        <v>52.539585765204102</v>
      </c>
      <c r="S659" s="1">
        <f>(Table2[[#This Row],[Close Price]]-Table2[[#This Row],[20D EMA]])/Table2[[#This Row],[20D EMA]]</f>
        <v>4.0271800052588159E-3</v>
      </c>
      <c r="T659" s="1">
        <f>(Table2[[#This Row],[Close Price]]-Table2[[#This Row],[50D EMA]])/Table2[[#This Row],[50D EMA]]</f>
        <v>4.4192323480319706E-2</v>
      </c>
      <c r="U659" s="1">
        <f>(Table2[[#This Row],[Close Price]]-Table2[[#This Row],[200D EMA]])/Table2[[#This Row],[200D EMA]]</f>
        <v>0.25237987161887765</v>
      </c>
      <c r="V659">
        <v>0.55856818439090405</v>
      </c>
      <c r="W659">
        <v>724</v>
      </c>
      <c r="X659">
        <v>740.45</v>
      </c>
      <c r="Y659">
        <v>719.05</v>
      </c>
      <c r="Z659">
        <v>743.9</v>
      </c>
      <c r="AA659">
        <v>617.04999999999995</v>
      </c>
      <c r="AB659">
        <v>775</v>
      </c>
      <c r="AC659" s="1">
        <f>(Table2[[#This Row],[Close Price]]/Table2[[#This Row],[Day Low]])-1</f>
        <v>2.0718232044198981E-3</v>
      </c>
      <c r="AD659" s="1">
        <f>(Table2[[#This Row],[Day High]]/Table2[[#This Row],[Close Price]])-1</f>
        <v>2.0606478290833952E-2</v>
      </c>
      <c r="AE659" s="1">
        <f>(Table2[[#This Row],[Close Price]]/Table2[[#This Row],[Current Week Low]])-1</f>
        <v>8.970168972950443E-3</v>
      </c>
      <c r="AF659" s="1">
        <f>(Table2[[#This Row],[Current Week High]]/Table2[[#This Row],[Close Price]])-1</f>
        <v>2.5361819434872368E-2</v>
      </c>
      <c r="AG659" s="1">
        <f>(Table2[[#This Row],[Close Price]]/Table2[[#This Row],[Current Month Low]])-1</f>
        <v>0.17575561137671181</v>
      </c>
      <c r="AH659" s="1">
        <f>(Table2[[#This Row],[Current Month High]]/Table2[[#This Row],[Close Price]])-1</f>
        <v>6.8228807718814677E-2</v>
      </c>
      <c r="AI659">
        <v>6.8228807718814597</v>
      </c>
      <c r="AJ659">
        <v>127.60784313725399</v>
      </c>
      <c r="AK659" t="str">
        <f>IF(AND(Table2[[#This Row],[20D EMA]]&gt;Table2[[#This Row],[50D EMA]],Table2[[#This Row],[50D EMA]]&gt;Table2[[#This Row],[200D EMA]]),"Uptrend","Downtrend/NoTrend")</f>
        <v>Uptrend</v>
      </c>
      <c r="AL659">
        <v>0.23</v>
      </c>
      <c r="AM659" t="s">
        <v>2950</v>
      </c>
      <c r="AN659">
        <v>0.69</v>
      </c>
      <c r="AO659" t="s">
        <v>2950</v>
      </c>
      <c r="AP659">
        <v>-6.4184782356695003E-2</v>
      </c>
      <c r="AQ659">
        <f>(Table2[[#This Row],[Sharpe Ratio]]-AVERAGE(Table2[Sharpe Ratio]))/_xlfn.STDEV.P(Table2[Sharpe Ratio])</f>
        <v>-1.3590981800792381</v>
      </c>
      <c r="AR6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-2.1364226053248809</v>
      </c>
    </row>
    <row r="660" spans="1:44" x14ac:dyDescent="0.3">
      <c r="A660" t="s">
        <v>904</v>
      </c>
      <c r="B660" t="s">
        <v>905</v>
      </c>
      <c r="C660" t="s">
        <v>2922</v>
      </c>
      <c r="D660" t="s">
        <v>523</v>
      </c>
      <c r="E660">
        <v>14577.24368878</v>
      </c>
      <c r="F660">
        <v>1460.95</v>
      </c>
      <c r="G660">
        <v>-20.901068463815299</v>
      </c>
      <c r="H660">
        <f>(Table2[[#This Row],[1Y Return vs Nifty]]-AVERAGE(Table2[1Y Return vs Nifty]))/_xlfn.STDEV.P(Table2[1Y Return vs Nifty])</f>
        <v>-0.78646271439792781</v>
      </c>
      <c r="I660">
        <v>2.6910072398793701</v>
      </c>
      <c r="J660">
        <f>(Table2[[#This Row],[1M Return vs Nifty]]-AVERAGE(Table2[1M Return vs Nifty]))/_xlfn.STDEV.P(Table2[1M Return vs Nifty])</f>
        <v>-6.8891094729743863E-2</v>
      </c>
      <c r="K660">
        <v>-16.4642805121164</v>
      </c>
      <c r="L660">
        <f>(Table2[[#This Row],[6M Return vs Nifty]]-AVERAGE(Table2[6M Return vs Nifty]))/_xlfn.STDEV.P(Table2[6M Return vs Nifty])</f>
        <v>-0.88755679642704888</v>
      </c>
      <c r="M660">
        <v>7.3668617649646801</v>
      </c>
      <c r="N660">
        <f>(Table2[[#This Row],[1W Return vs Nifty]]-AVERAGE(Table2[1W Return vs Nifty]))/_xlfn.STDEV.P(Table2[1W Return vs Nifty])</f>
        <v>1.4761564320726797</v>
      </c>
      <c r="O660">
        <v>1382.05</v>
      </c>
      <c r="P660">
        <v>1358.4863377884701</v>
      </c>
      <c r="Q660">
        <v>1386.8092317212299</v>
      </c>
      <c r="R660">
        <v>60.154638968894702</v>
      </c>
      <c r="S660" s="1">
        <f>(Table2[[#This Row],[Close Price]]-Table2[[#This Row],[20D EMA]])/Table2[[#This Row],[20D EMA]]</f>
        <v>5.7089106761694652E-2</v>
      </c>
      <c r="T660" s="1">
        <f>(Table2[[#This Row],[Close Price]]-Table2[[#This Row],[50D EMA]])/Table2[[#This Row],[50D EMA]]</f>
        <v>7.5424874996044722E-2</v>
      </c>
      <c r="U660" s="1">
        <f>(Table2[[#This Row],[Close Price]]-Table2[[#This Row],[200D EMA]])/Table2[[#This Row],[200D EMA]]</f>
        <v>5.3461403762614663E-2</v>
      </c>
      <c r="V660">
        <v>1.7584507480610101</v>
      </c>
      <c r="W660">
        <v>1434</v>
      </c>
      <c r="X660">
        <v>1470.6</v>
      </c>
      <c r="Y660">
        <v>1415.55</v>
      </c>
      <c r="Z660">
        <v>1479</v>
      </c>
      <c r="AA660">
        <v>1243</v>
      </c>
      <c r="AB660">
        <v>1485</v>
      </c>
      <c r="AC660" s="1">
        <f>(Table2[[#This Row],[Close Price]]/Table2[[#This Row],[Day Low]])-1</f>
        <v>1.8793584379358519E-2</v>
      </c>
      <c r="AD660" s="1">
        <f>(Table2[[#This Row],[Day High]]/Table2[[#This Row],[Close Price]])-1</f>
        <v>6.6052910777232299E-3</v>
      </c>
      <c r="AE660" s="1">
        <f>(Table2[[#This Row],[Close Price]]/Table2[[#This Row],[Current Week Low]])-1</f>
        <v>3.2072339373388603E-2</v>
      </c>
      <c r="AF660" s="1">
        <f>(Table2[[#This Row],[Current Week High]]/Table2[[#This Row],[Close Price]])-1</f>
        <v>1.2354974502891913E-2</v>
      </c>
      <c r="AG660" s="1">
        <f>(Table2[[#This Row],[Close Price]]/Table2[[#This Row],[Current Month Low]])-1</f>
        <v>0.17534191472244576</v>
      </c>
      <c r="AH660" s="1">
        <f>(Table2[[#This Row],[Current Month High]]/Table2[[#This Row],[Close Price]])-1</f>
        <v>1.6461891235155068E-2</v>
      </c>
      <c r="AI660">
        <v>11.0236489955166</v>
      </c>
      <c r="AJ660">
        <v>17.534191472244501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0.03</v>
      </c>
      <c r="AM660" t="s">
        <v>2950</v>
      </c>
      <c r="AN660">
        <v>12.17</v>
      </c>
      <c r="AO660" t="s">
        <v>2950</v>
      </c>
      <c r="AP660">
        <v>-6.4601611851517998E-2</v>
      </c>
      <c r="AQ660">
        <f>(Table2[[#This Row],[Sharpe Ratio]]-AVERAGE(Table2[Sharpe Ratio]))/_xlfn.STDEV.P(Table2[Sharpe Ratio])</f>
        <v>-1.3636989571982754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61" spans="1:44" x14ac:dyDescent="0.3">
      <c r="A661" t="s">
        <v>1632</v>
      </c>
      <c r="B661" t="s">
        <v>1633</v>
      </c>
      <c r="C661" t="s">
        <v>2918</v>
      </c>
      <c r="D661" t="s">
        <v>92</v>
      </c>
      <c r="E661">
        <v>4489.6470511099997</v>
      </c>
      <c r="F661">
        <v>2889.5</v>
      </c>
      <c r="G661">
        <v>9.7757127963101098</v>
      </c>
      <c r="H661">
        <f>(Table2[[#This Row],[1Y Return vs Nifty]]-AVERAGE(Table2[1Y Return vs Nifty]))/_xlfn.STDEV.P(Table2[1Y Return vs Nifty])</f>
        <v>-0.42103343552825423</v>
      </c>
      <c r="I661">
        <v>20.937614904605599</v>
      </c>
      <c r="J661">
        <f>(Table2[[#This Row],[1M Return vs Nifty]]-AVERAGE(Table2[1M Return vs Nifty]))/_xlfn.STDEV.P(Table2[1M Return vs Nifty])</f>
        <v>1.7135463269242961</v>
      </c>
      <c r="K661">
        <v>31.430105142886301</v>
      </c>
      <c r="L661">
        <f>(Table2[[#This Row],[6M Return vs Nifty]]-AVERAGE(Table2[6M Return vs Nifty]))/_xlfn.STDEV.P(Table2[6M Return vs Nifty])</f>
        <v>0.58002119857118983</v>
      </c>
      <c r="M661">
        <v>1.4107987688177599</v>
      </c>
      <c r="N661">
        <f>(Table2[[#This Row],[1W Return vs Nifty]]-AVERAGE(Table2[1W Return vs Nifty]))/_xlfn.STDEV.P(Table2[1W Return vs Nifty])</f>
        <v>0.29598288967054048</v>
      </c>
      <c r="O661">
        <v>2624.14</v>
      </c>
      <c r="P661">
        <v>2366.2981358095899</v>
      </c>
      <c r="Q661">
        <v>2171.6142845764998</v>
      </c>
      <c r="R661">
        <v>68.0023815747968</v>
      </c>
      <c r="S661" s="1">
        <f>(Table2[[#This Row],[Close Price]]-Table2[[#This Row],[20D EMA]])/Table2[[#This Row],[20D EMA]]</f>
        <v>0.1011226535169618</v>
      </c>
      <c r="T661" s="1">
        <f>(Table2[[#This Row],[Close Price]]-Table2[[#This Row],[50D EMA]])/Table2[[#This Row],[50D EMA]]</f>
        <v>0.22110564018654616</v>
      </c>
      <c r="U661" s="1">
        <f>(Table2[[#This Row],[Close Price]]-Table2[[#This Row],[200D EMA]])/Table2[[#This Row],[200D EMA]]</f>
        <v>0.33057699082298109</v>
      </c>
      <c r="V661">
        <v>1.04558317855529</v>
      </c>
      <c r="W661">
        <v>2800</v>
      </c>
      <c r="X661">
        <v>2955</v>
      </c>
      <c r="Y661">
        <v>2800</v>
      </c>
      <c r="Z661">
        <v>2955</v>
      </c>
      <c r="AA661">
        <v>2087.35</v>
      </c>
      <c r="AB661">
        <v>2955</v>
      </c>
      <c r="AC661" s="1">
        <f>(Table2[[#This Row],[Close Price]]/Table2[[#This Row],[Day Low]])-1</f>
        <v>3.1964285714285667E-2</v>
      </c>
      <c r="AD661" s="1">
        <f>(Table2[[#This Row],[Day High]]/Table2[[#This Row],[Close Price]])-1</f>
        <v>2.2668281709638416E-2</v>
      </c>
      <c r="AE661" s="1">
        <f>(Table2[[#This Row],[Close Price]]/Table2[[#This Row],[Current Week Low]])-1</f>
        <v>3.1964285714285667E-2</v>
      </c>
      <c r="AF661" s="1">
        <f>(Table2[[#This Row],[Current Week High]]/Table2[[#This Row],[Close Price]])-1</f>
        <v>2.2668281709638416E-2</v>
      </c>
      <c r="AG661" s="1">
        <f>(Table2[[#This Row],[Close Price]]/Table2[[#This Row],[Current Month Low]])-1</f>
        <v>0.38429108678467916</v>
      </c>
      <c r="AH661" s="1">
        <f>(Table2[[#This Row],[Current Month High]]/Table2[[#This Row],[Close Price]])-1</f>
        <v>2.2668281709638416E-2</v>
      </c>
      <c r="AI661">
        <v>2.2668281709638398</v>
      </c>
      <c r="AJ661">
        <v>81.159874608150403</v>
      </c>
      <c r="AK661" t="str">
        <f>IF(AND(Table2[[#This Row],[20D EMA]]&gt;Table2[[#This Row],[50D EMA]],Table2[[#This Row],[50D EMA]]&gt;Table2[[#This Row],[200D EMA]]),"Uptrend","Downtrend/NoTrend")</f>
        <v>Uptrend</v>
      </c>
      <c r="AL661">
        <v>0.2</v>
      </c>
      <c r="AM661" t="s">
        <v>2950</v>
      </c>
      <c r="AN661">
        <v>16.899999999999999</v>
      </c>
      <c r="AO661" t="s">
        <v>2950</v>
      </c>
      <c r="AP661">
        <v>-6.5526595358176995E-2</v>
      </c>
      <c r="AQ661">
        <f>(Table2[[#This Row],[Sharpe Ratio]]-AVERAGE(Table2[Sharpe Ratio]))/_xlfn.STDEV.P(Table2[Sharpe Ratio])</f>
        <v>-1.3739085105187061</v>
      </c>
      <c r="AR6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0.79460846911906602</v>
      </c>
    </row>
    <row r="662" spans="1:44" x14ac:dyDescent="0.3">
      <c r="A662" t="s">
        <v>501</v>
      </c>
      <c r="B662" t="s">
        <v>502</v>
      </c>
      <c r="C662" t="s">
        <v>2915</v>
      </c>
      <c r="D662" t="s">
        <v>503</v>
      </c>
      <c r="E662">
        <v>38231.93514999</v>
      </c>
      <c r="F662">
        <v>339.25</v>
      </c>
      <c r="G662">
        <v>14.297285834703301</v>
      </c>
      <c r="H662">
        <f>(Table2[[#This Row],[1Y Return vs Nifty]]-AVERAGE(Table2[1Y Return vs Nifty]))/_xlfn.STDEV.P(Table2[1Y Return vs Nifty])</f>
        <v>-0.36717135786222765</v>
      </c>
      <c r="I662">
        <v>5.0995727033018303</v>
      </c>
      <c r="J662">
        <f>(Table2[[#This Row],[1M Return vs Nifty]]-AVERAGE(Table2[1M Return vs Nifty]))/_xlfn.STDEV.P(Table2[1M Return vs Nifty])</f>
        <v>0.16639193943156044</v>
      </c>
      <c r="K662">
        <v>24.238180857175401</v>
      </c>
      <c r="L662">
        <f>(Table2[[#This Row],[6M Return vs Nifty]]-AVERAGE(Table2[6M Return vs Nifty]))/_xlfn.STDEV.P(Table2[6M Return vs Nifty])</f>
        <v>0.35964652043184786</v>
      </c>
      <c r="M662">
        <v>3.0033594855332</v>
      </c>
      <c r="N662">
        <f>(Table2[[#This Row],[1W Return vs Nifty]]-AVERAGE(Table2[1W Return vs Nifty]))/_xlfn.STDEV.P(Table2[1W Return vs Nifty])</f>
        <v>0.61154335700482332</v>
      </c>
      <c r="O662">
        <v>329.85</v>
      </c>
      <c r="P662">
        <v>312.86269579610502</v>
      </c>
      <c r="Q662">
        <v>281.061351717425</v>
      </c>
      <c r="R662">
        <v>71.919042847814694</v>
      </c>
      <c r="S662" s="1">
        <f>(Table2[[#This Row],[Close Price]]-Table2[[#This Row],[20D EMA]])/Table2[[#This Row],[20D EMA]]</f>
        <v>2.8497802031226243E-2</v>
      </c>
      <c r="T662" s="1">
        <f>(Table2[[#This Row],[Close Price]]-Table2[[#This Row],[50D EMA]])/Table2[[#This Row],[50D EMA]]</f>
        <v>8.4341484486510312E-2</v>
      </c>
      <c r="U662" s="1">
        <f>(Table2[[#This Row],[Close Price]]-Table2[[#This Row],[200D EMA]])/Table2[[#This Row],[200D EMA]]</f>
        <v>0.20703183816278314</v>
      </c>
      <c r="V662">
        <v>0.649138598306787</v>
      </c>
      <c r="W662">
        <v>336.3</v>
      </c>
      <c r="X662">
        <v>345.55</v>
      </c>
      <c r="Y662">
        <v>336.3</v>
      </c>
      <c r="Z662">
        <v>345.55</v>
      </c>
      <c r="AA662">
        <v>269.55</v>
      </c>
      <c r="AB662">
        <v>351</v>
      </c>
      <c r="AC662" s="1">
        <f>(Table2[[#This Row],[Close Price]]/Table2[[#This Row],[Day Low]])-1</f>
        <v>8.7719298245614308E-3</v>
      </c>
      <c r="AD662" s="1">
        <f>(Table2[[#This Row],[Day High]]/Table2[[#This Row],[Close Price]])-1</f>
        <v>1.8570375829034758E-2</v>
      </c>
      <c r="AE662" s="1">
        <f>(Table2[[#This Row],[Close Price]]/Table2[[#This Row],[Current Week Low]])-1</f>
        <v>8.7719298245614308E-3</v>
      </c>
      <c r="AF662" s="1">
        <f>(Table2[[#This Row],[Current Week High]]/Table2[[#This Row],[Close Price]])-1</f>
        <v>1.8570375829034758E-2</v>
      </c>
      <c r="AG662" s="1">
        <f>(Table2[[#This Row],[Close Price]]/Table2[[#This Row],[Current Month Low]])-1</f>
        <v>0.2585791133370432</v>
      </c>
      <c r="AH662" s="1">
        <f>(Table2[[#This Row],[Current Month High]]/Table2[[#This Row],[Close Price]])-1</f>
        <v>3.4635224760501071E-2</v>
      </c>
      <c r="AI662">
        <v>3.4635224760501</v>
      </c>
      <c r="AJ662">
        <v>55.9770114942528</v>
      </c>
      <c r="AK662" t="str">
        <f>IF(AND(Table2[[#This Row],[20D EMA]]&gt;Table2[[#This Row],[50D EMA]],Table2[[#This Row],[50D EMA]]&gt;Table2[[#This Row],[200D EMA]]),"Uptrend","Downtrend/NoTrend")</f>
        <v>Uptrend</v>
      </c>
      <c r="AL662">
        <v>0.22</v>
      </c>
      <c r="AM662" t="s">
        <v>2950</v>
      </c>
      <c r="AN662">
        <v>1.95</v>
      </c>
      <c r="AO662" t="s">
        <v>2950</v>
      </c>
      <c r="AP662">
        <v>-6.5726923957930006E-2</v>
      </c>
      <c r="AQ662">
        <f>(Table2[[#This Row],[Sharpe Ratio]]-AVERAGE(Table2[Sharpe Ratio]))/_xlfn.STDEV.P(Table2[Sharpe Ratio])</f>
        <v>-1.3761196478050055</v>
      </c>
      <c r="AR6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-0.60570918879900126</v>
      </c>
    </row>
    <row r="663" spans="1:44" x14ac:dyDescent="0.3">
      <c r="A663" t="s">
        <v>1559</v>
      </c>
      <c r="B663" t="s">
        <v>1560</v>
      </c>
      <c r="C663" t="s">
        <v>2922</v>
      </c>
      <c r="D663" t="s">
        <v>445</v>
      </c>
      <c r="E663">
        <v>5202.0428075</v>
      </c>
      <c r="F663">
        <v>314.75</v>
      </c>
      <c r="G663">
        <v>33.418508713981197</v>
      </c>
      <c r="H663">
        <f>(Table2[[#This Row],[1Y Return vs Nifty]]-AVERAGE(Table2[1Y Return vs Nifty]))/_xlfn.STDEV.P(Table2[1Y Return vs Nifty])</f>
        <v>-0.13939470070154544</v>
      </c>
      <c r="I663">
        <v>16.179287422388501</v>
      </c>
      <c r="J663">
        <f>(Table2[[#This Row],[1M Return vs Nifty]]-AVERAGE(Table2[1M Return vs Nifty]))/_xlfn.STDEV.P(Table2[1M Return vs Nifty])</f>
        <v>1.2487245296548442</v>
      </c>
      <c r="K663">
        <v>13.0273369393522</v>
      </c>
      <c r="L663">
        <f>(Table2[[#This Row],[6M Return vs Nifty]]-AVERAGE(Table2[6M Return vs Nifty]))/_xlfn.STDEV.P(Table2[6M Return vs Nifty])</f>
        <v>1.6124255470116689E-2</v>
      </c>
      <c r="M663">
        <v>-0.25515108209105702</v>
      </c>
      <c r="N663">
        <f>(Table2[[#This Row],[1W Return vs Nifty]]-AVERAGE(Table2[1W Return vs Nifty]))/_xlfn.STDEV.P(Table2[1W Return vs Nifty])</f>
        <v>-3.4119383976209824E-2</v>
      </c>
      <c r="O663">
        <v>304.27999999999997</v>
      </c>
      <c r="P663">
        <v>286.14420324254502</v>
      </c>
      <c r="Q663">
        <v>257.13986280404202</v>
      </c>
      <c r="R663">
        <v>42.184765430760301</v>
      </c>
      <c r="S663" s="1">
        <f>(Table2[[#This Row],[Close Price]]-Table2[[#This Row],[20D EMA]])/Table2[[#This Row],[20D EMA]]</f>
        <v>3.4409096884448626E-2</v>
      </c>
      <c r="T663" s="1">
        <f>(Table2[[#This Row],[Close Price]]-Table2[[#This Row],[50D EMA]])/Table2[[#This Row],[50D EMA]]</f>
        <v>9.9969862863892409E-2</v>
      </c>
      <c r="U663" s="1">
        <f>(Table2[[#This Row],[Close Price]]-Table2[[#This Row],[200D EMA]])/Table2[[#This Row],[200D EMA]]</f>
        <v>0.2240420313199778</v>
      </c>
      <c r="V663">
        <v>1.91646758923479</v>
      </c>
      <c r="W663">
        <v>312.75</v>
      </c>
      <c r="X663">
        <v>324.8</v>
      </c>
      <c r="Y663">
        <v>312.75</v>
      </c>
      <c r="Z663">
        <v>332.25</v>
      </c>
      <c r="AA663">
        <v>239.75</v>
      </c>
      <c r="AB663">
        <v>348.25</v>
      </c>
      <c r="AC663" s="1">
        <f>(Table2[[#This Row],[Close Price]]/Table2[[#This Row],[Day Low]])-1</f>
        <v>6.3948840927259276E-3</v>
      </c>
      <c r="AD663" s="1">
        <f>(Table2[[#This Row],[Day High]]/Table2[[#This Row],[Close Price]])-1</f>
        <v>3.1930103256552878E-2</v>
      </c>
      <c r="AE663" s="1">
        <f>(Table2[[#This Row],[Close Price]]/Table2[[#This Row],[Current Week Low]])-1</f>
        <v>6.3948840927259276E-3</v>
      </c>
      <c r="AF663" s="1">
        <f>(Table2[[#This Row],[Current Week High]]/Table2[[#This Row],[Close Price]])-1</f>
        <v>5.5599682287529761E-2</v>
      </c>
      <c r="AG663" s="1">
        <f>(Table2[[#This Row],[Close Price]]/Table2[[#This Row],[Current Month Low]])-1</f>
        <v>0.31282586027111581</v>
      </c>
      <c r="AH663" s="1">
        <f>(Table2[[#This Row],[Current Month High]]/Table2[[#This Row],[Close Price]])-1</f>
        <v>0.10643367752184263</v>
      </c>
      <c r="AI663">
        <v>10.643367752184201</v>
      </c>
      <c r="AJ663">
        <v>62.1169199072881</v>
      </c>
      <c r="AK663" t="str">
        <f>IF(AND(Table2[[#This Row],[20D EMA]]&gt;Table2[[#This Row],[50D EMA]],Table2[[#This Row],[50D EMA]]&gt;Table2[[#This Row],[200D EMA]]),"Uptrend","Downtrend/NoTrend")</f>
        <v>Uptrend</v>
      </c>
      <c r="AL663">
        <v>0.09</v>
      </c>
      <c r="AM663" t="s">
        <v>2950</v>
      </c>
      <c r="AN663">
        <v>18.190000000000001</v>
      </c>
      <c r="AO663" t="s">
        <v>2950</v>
      </c>
      <c r="AP663">
        <v>-6.5761867468584007E-2</v>
      </c>
      <c r="AQ663">
        <f>(Table2[[#This Row],[Sharpe Ratio]]-AVERAGE(Table2[Sharpe Ratio]))/_xlfn.STDEV.P(Table2[Sharpe Ratio])</f>
        <v>-1.376505338612092</v>
      </c>
      <c r="AR6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-0.28517063816488647</v>
      </c>
    </row>
    <row r="664" spans="1:44" x14ac:dyDescent="0.3">
      <c r="A664" t="s">
        <v>654</v>
      </c>
      <c r="B664" t="s">
        <v>655</v>
      </c>
      <c r="C664" t="s">
        <v>2922</v>
      </c>
      <c r="D664" t="s">
        <v>445</v>
      </c>
      <c r="E664">
        <v>23733.9187852</v>
      </c>
      <c r="F664">
        <v>6366.35</v>
      </c>
      <c r="G664">
        <v>20.554577501589002</v>
      </c>
      <c r="H664">
        <f>(Table2[[#This Row],[1Y Return vs Nifty]]-AVERAGE(Table2[1Y Return vs Nifty]))/_xlfn.STDEV.P(Table2[1Y Return vs Nifty])</f>
        <v>-0.29263297777215452</v>
      </c>
      <c r="I664">
        <v>21.759370774528101</v>
      </c>
      <c r="J664">
        <f>(Table2[[#This Row],[1M Return vs Nifty]]-AVERAGE(Table2[1M Return vs Nifty]))/_xlfn.STDEV.P(Table2[1M Return vs Nifty])</f>
        <v>1.7938203395477661</v>
      </c>
      <c r="K664">
        <v>1.5130338236685801</v>
      </c>
      <c r="L664">
        <f>(Table2[[#This Row],[6M Return vs Nifty]]-AVERAGE(Table2[6M Return vs Nifty]))/_xlfn.STDEV.P(Table2[6M Return vs Nifty])</f>
        <v>-0.33669659501618415</v>
      </c>
      <c r="M664">
        <v>6.7308987302228296</v>
      </c>
      <c r="N664">
        <f>(Table2[[#This Row],[1W Return vs Nifty]]-AVERAGE(Table2[1W Return vs Nifty]))/_xlfn.STDEV.P(Table2[1W Return vs Nifty])</f>
        <v>1.3501425285875006</v>
      </c>
      <c r="O664">
        <v>5955.27</v>
      </c>
      <c r="P664">
        <v>5690.7472001197702</v>
      </c>
      <c r="Q664">
        <v>5412.4960369496603</v>
      </c>
      <c r="R664">
        <v>36.2259452028254</v>
      </c>
      <c r="S664" s="1">
        <f>(Table2[[#This Row],[Close Price]]-Table2[[#This Row],[20D EMA]])/Table2[[#This Row],[20D EMA]]</f>
        <v>6.9027936600691467E-2</v>
      </c>
      <c r="T664" s="1">
        <f>(Table2[[#This Row],[Close Price]]-Table2[[#This Row],[50D EMA]])/Table2[[#This Row],[50D EMA]]</f>
        <v>0.11871952418937377</v>
      </c>
      <c r="U664" s="1">
        <f>(Table2[[#This Row],[Close Price]]-Table2[[#This Row],[200D EMA]])/Table2[[#This Row],[200D EMA]]</f>
        <v>0.17623180812302394</v>
      </c>
      <c r="V664">
        <v>1.99290050556521</v>
      </c>
      <c r="W664">
        <v>6322.6</v>
      </c>
      <c r="X664">
        <v>6578.95</v>
      </c>
      <c r="Y664">
        <v>6280.95</v>
      </c>
      <c r="Z664">
        <v>6655</v>
      </c>
      <c r="AA664">
        <v>4926.6000000000004</v>
      </c>
      <c r="AB664">
        <v>6670</v>
      </c>
      <c r="AC664" s="1">
        <f>(Table2[[#This Row],[Close Price]]/Table2[[#This Row],[Day Low]])-1</f>
        <v>6.9196216746274519E-3</v>
      </c>
      <c r="AD664" s="1">
        <f>(Table2[[#This Row],[Day High]]/Table2[[#This Row],[Close Price]])-1</f>
        <v>3.3394331131653132E-2</v>
      </c>
      <c r="AE664" s="1">
        <f>(Table2[[#This Row],[Close Price]]/Table2[[#This Row],[Current Week Low]])-1</f>
        <v>1.3596669293657992E-2</v>
      </c>
      <c r="AF664" s="1">
        <f>(Table2[[#This Row],[Current Week High]]/Table2[[#This Row],[Close Price]])-1</f>
        <v>4.5339951463554407E-2</v>
      </c>
      <c r="AG664" s="1">
        <f>(Table2[[#This Row],[Close Price]]/Table2[[#This Row],[Current Month Low]])-1</f>
        <v>0.29224008443957294</v>
      </c>
      <c r="AH664" s="1">
        <f>(Table2[[#This Row],[Current Month High]]/Table2[[#This Row],[Close Price]])-1</f>
        <v>4.7696089596079405E-2</v>
      </c>
      <c r="AI664">
        <v>4.7696089596079396</v>
      </c>
      <c r="AJ664">
        <v>48.920467836257302</v>
      </c>
      <c r="AK664" t="str">
        <f>IF(AND(Table2[[#This Row],[20D EMA]]&gt;Table2[[#This Row],[50D EMA]],Table2[[#This Row],[50D EMA]]&gt;Table2[[#This Row],[200D EMA]]),"Uptrend","Downtrend/NoTrend")</f>
        <v>Uptrend</v>
      </c>
      <c r="AL664">
        <v>0.11</v>
      </c>
      <c r="AM664" t="s">
        <v>2950</v>
      </c>
      <c r="AN664">
        <v>15.19</v>
      </c>
      <c r="AO664" t="s">
        <v>2950</v>
      </c>
      <c r="AP664">
        <v>-6.6729027375819996E-2</v>
      </c>
      <c r="AQ664">
        <f>(Table2[[#This Row],[Sharpe Ratio]]-AVERAGE(Table2[Sharpe Ratio]))/_xlfn.STDEV.P(Table2[Sharpe Ratio])</f>
        <v>-1.3871804161364192</v>
      </c>
      <c r="AR6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1.1274528792105087</v>
      </c>
    </row>
    <row r="665" spans="1:44" x14ac:dyDescent="0.3">
      <c r="A665" t="s">
        <v>1451</v>
      </c>
      <c r="B665" t="s">
        <v>1452</v>
      </c>
      <c r="C665" t="s">
        <v>2916</v>
      </c>
      <c r="D665" t="s">
        <v>1453</v>
      </c>
      <c r="E665">
        <v>6098.5474847099904</v>
      </c>
      <c r="F665">
        <v>193.47</v>
      </c>
      <c r="G665">
        <v>-32.178315149742502</v>
      </c>
      <c r="H665">
        <f>(Table2[[#This Row],[1Y Return vs Nifty]]-AVERAGE(Table2[1Y Return vs Nifty]))/_xlfn.STDEV.P(Table2[1Y Return vs Nifty])</f>
        <v>-0.92080001951247847</v>
      </c>
      <c r="I665">
        <v>-2.6992268982499099</v>
      </c>
      <c r="J665">
        <f>(Table2[[#This Row],[1M Return vs Nifty]]-AVERAGE(Table2[1M Return vs Nifty]))/_xlfn.STDEV.P(Table2[1M Return vs Nifty])</f>
        <v>-0.59544130153076757</v>
      </c>
      <c r="K665">
        <v>-13.026263905832399</v>
      </c>
      <c r="L665">
        <f>(Table2[[#This Row],[6M Return vs Nifty]]-AVERAGE(Table2[6M Return vs Nifty]))/_xlfn.STDEV.P(Table2[6M Return vs Nifty])</f>
        <v>-0.78220921865111592</v>
      </c>
      <c r="M665">
        <v>-3.9519578357681602</v>
      </c>
      <c r="N665">
        <f>(Table2[[#This Row],[1W Return vs Nifty]]-AVERAGE(Table2[1W Return vs Nifty]))/_xlfn.STDEV.P(Table2[1W Return vs Nifty])</f>
        <v>-0.76662901741791067</v>
      </c>
      <c r="O665">
        <v>190.14</v>
      </c>
      <c r="P665">
        <v>188.505826880358</v>
      </c>
      <c r="Q665">
        <v>190.02089745618599</v>
      </c>
      <c r="R665">
        <v>51.185609190762499</v>
      </c>
      <c r="S665" s="1">
        <f>(Table2[[#This Row],[Close Price]]-Table2[[#This Row],[20D EMA]])/Table2[[#This Row],[20D EMA]]</f>
        <v>1.7513411170716382E-2</v>
      </c>
      <c r="T665" s="1">
        <f>(Table2[[#This Row],[Close Price]]-Table2[[#This Row],[50D EMA]])/Table2[[#This Row],[50D EMA]]</f>
        <v>2.6334321871083005E-2</v>
      </c>
      <c r="U665" s="1">
        <f>(Table2[[#This Row],[Close Price]]-Table2[[#This Row],[200D EMA]])/Table2[[#This Row],[200D EMA]]</f>
        <v>1.8151174897009854E-2</v>
      </c>
      <c r="V665">
        <v>1.2774602202107499</v>
      </c>
      <c r="W665">
        <v>192.8</v>
      </c>
      <c r="X665">
        <v>197</v>
      </c>
      <c r="Y665">
        <v>191</v>
      </c>
      <c r="Z665">
        <v>198.95</v>
      </c>
      <c r="AA665">
        <v>169.6</v>
      </c>
      <c r="AB665">
        <v>202.2</v>
      </c>
      <c r="AC665" s="1">
        <f>(Table2[[#This Row],[Close Price]]/Table2[[#This Row],[Day Low]])-1</f>
        <v>3.4751037344398217E-3</v>
      </c>
      <c r="AD665" s="1">
        <f>(Table2[[#This Row],[Day High]]/Table2[[#This Row],[Close Price]])-1</f>
        <v>1.8245722851087942E-2</v>
      </c>
      <c r="AE665" s="1">
        <f>(Table2[[#This Row],[Close Price]]/Table2[[#This Row],[Current Week Low]])-1</f>
        <v>1.2931937172774965E-2</v>
      </c>
      <c r="AF665" s="1">
        <f>(Table2[[#This Row],[Current Week High]]/Table2[[#This Row],[Close Price]])-1</f>
        <v>2.832480487930944E-2</v>
      </c>
      <c r="AG665" s="1">
        <f>(Table2[[#This Row],[Close Price]]/Table2[[#This Row],[Current Month Low]])-1</f>
        <v>0.14074292452830184</v>
      </c>
      <c r="AH665" s="1">
        <f>(Table2[[#This Row],[Current Month High]]/Table2[[#This Row],[Close Price]])-1</f>
        <v>4.5123274926345047E-2</v>
      </c>
      <c r="AI665">
        <v>22.060267741768701</v>
      </c>
      <c r="AJ665">
        <v>14.0742924528301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-0.06</v>
      </c>
      <c r="AM665" t="s">
        <v>2949</v>
      </c>
      <c r="AN665">
        <v>7.27</v>
      </c>
      <c r="AO665" t="s">
        <v>2950</v>
      </c>
      <c r="AP665">
        <v>-6.8382438360233999E-2</v>
      </c>
      <c r="AQ665">
        <f>(Table2[[#This Row],[Sharpe Ratio]]-AVERAGE(Table2[Sharpe Ratio]))/_xlfn.STDEV.P(Table2[Sharpe Ratio])</f>
        <v>-1.4054300254369492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66" spans="1:44" x14ac:dyDescent="0.3">
      <c r="A666" t="s">
        <v>593</v>
      </c>
      <c r="B666" t="s">
        <v>594</v>
      </c>
      <c r="C666" t="s">
        <v>2917</v>
      </c>
      <c r="D666" t="s">
        <v>349</v>
      </c>
      <c r="E666">
        <v>29862.792350299998</v>
      </c>
      <c r="F666">
        <v>395.95</v>
      </c>
      <c r="G666">
        <v>-22.779170315824999</v>
      </c>
      <c r="H666">
        <f>(Table2[[#This Row],[1Y Return vs Nifty]]-AVERAGE(Table2[1Y Return vs Nifty]))/_xlfn.STDEV.P(Table2[1Y Return vs Nifty])</f>
        <v>-0.80883512040767402</v>
      </c>
      <c r="I666">
        <v>-6.1997494796214099</v>
      </c>
      <c r="J666">
        <f>(Table2[[#This Row],[1M Return vs Nifty]]-AVERAGE(Table2[1M Return vs Nifty]))/_xlfn.STDEV.P(Table2[1M Return vs Nifty])</f>
        <v>-0.93739321714319634</v>
      </c>
      <c r="K666">
        <v>-8.9028929291937597</v>
      </c>
      <c r="L666">
        <f>(Table2[[#This Row],[6M Return vs Nifty]]-AVERAGE(Table2[6M Return vs Nifty]))/_xlfn.STDEV.P(Table2[6M Return vs Nifty])</f>
        <v>-0.65586103759041614</v>
      </c>
      <c r="M666">
        <v>-4.3277415803744903</v>
      </c>
      <c r="N666">
        <f>(Table2[[#This Row],[1W Return vs Nifty]]-AVERAGE(Table2[1W Return vs Nifty]))/_xlfn.STDEV.P(Table2[1W Return vs Nifty])</f>
        <v>-0.84108928308939446</v>
      </c>
      <c r="O666">
        <v>399.06</v>
      </c>
      <c r="P666">
        <v>414.56943954432501</v>
      </c>
      <c r="Q666">
        <v>422.37874707177201</v>
      </c>
      <c r="R666">
        <v>30.1074088725289</v>
      </c>
      <c r="S666" s="1">
        <f>(Table2[[#This Row],[Close Price]]-Table2[[#This Row],[20D EMA]])/Table2[[#This Row],[20D EMA]]</f>
        <v>-7.7933142885781926E-3</v>
      </c>
      <c r="T666" s="1">
        <f>(Table2[[#This Row],[Close Price]]-Table2[[#This Row],[50D EMA]])/Table2[[#This Row],[50D EMA]]</f>
        <v>-4.4912716105631474E-2</v>
      </c>
      <c r="U666" s="1">
        <f>(Table2[[#This Row],[Close Price]]-Table2[[#This Row],[200D EMA]])/Table2[[#This Row],[200D EMA]]</f>
        <v>-6.2571204765852387E-2</v>
      </c>
      <c r="V666">
        <v>0.92317913364621496</v>
      </c>
      <c r="W666">
        <v>392.5</v>
      </c>
      <c r="X666">
        <v>397.75</v>
      </c>
      <c r="Y666">
        <v>389.1</v>
      </c>
      <c r="Z666">
        <v>398</v>
      </c>
      <c r="AA666">
        <v>355.2</v>
      </c>
      <c r="AB666">
        <v>411</v>
      </c>
      <c r="AC666" s="1">
        <f>(Table2[[#This Row],[Close Price]]/Table2[[#This Row],[Day Low]])-1</f>
        <v>8.7898089171973837E-3</v>
      </c>
      <c r="AD666" s="1">
        <f>(Table2[[#This Row],[Day High]]/Table2[[#This Row],[Close Price]])-1</f>
        <v>4.5460285389569144E-3</v>
      </c>
      <c r="AE666" s="1">
        <f>(Table2[[#This Row],[Close Price]]/Table2[[#This Row],[Current Week Low]])-1</f>
        <v>1.7604728861475127E-2</v>
      </c>
      <c r="AF666" s="1">
        <f>(Table2[[#This Row],[Current Week High]]/Table2[[#This Row],[Close Price]])-1</f>
        <v>5.1774213915898315E-3</v>
      </c>
      <c r="AG666" s="1">
        <f>(Table2[[#This Row],[Close Price]]/Table2[[#This Row],[Current Month Low]])-1</f>
        <v>0.1147240990990992</v>
      </c>
      <c r="AH666" s="1">
        <f>(Table2[[#This Row],[Current Month High]]/Table2[[#This Row],[Close Price]])-1</f>
        <v>3.8009849728501077E-2</v>
      </c>
      <c r="AI666">
        <v>23.247884833943601</v>
      </c>
      <c r="AJ666">
        <v>11.787125917560701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-0.16</v>
      </c>
      <c r="AM666" t="s">
        <v>2949</v>
      </c>
      <c r="AN666">
        <v>3.58</v>
      </c>
      <c r="AO666" t="s">
        <v>2950</v>
      </c>
      <c r="AP666">
        <v>-6.9254321191973001E-2</v>
      </c>
      <c r="AQ666">
        <f>(Table2[[#This Row],[Sharpe Ratio]]-AVERAGE(Table2[Sharpe Ratio]))/_xlfn.STDEV.P(Table2[Sharpe Ratio])</f>
        <v>-1.4150534773101178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67" spans="1:44" x14ac:dyDescent="0.3">
      <c r="A667" t="s">
        <v>1061</v>
      </c>
      <c r="B667" t="s">
        <v>1062</v>
      </c>
      <c r="C667" t="s">
        <v>2908</v>
      </c>
      <c r="D667" t="s">
        <v>24</v>
      </c>
      <c r="E667">
        <v>10728.632529439999</v>
      </c>
      <c r="F667">
        <v>168.23</v>
      </c>
      <c r="G667">
        <v>10.6377739480596</v>
      </c>
      <c r="H667">
        <f>(Table2[[#This Row],[1Y Return vs Nifty]]-AVERAGE(Table2[1Y Return vs Nifty]))/_xlfn.STDEV.P(Table2[1Y Return vs Nifty])</f>
        <v>-0.41076435343798778</v>
      </c>
      <c r="I667">
        <v>8.45898805397049</v>
      </c>
      <c r="J667">
        <f>(Table2[[#This Row],[1M Return vs Nifty]]-AVERAGE(Table2[1M Return vs Nifty]))/_xlfn.STDEV.P(Table2[1M Return vs Nifty])</f>
        <v>0.49455965947776725</v>
      </c>
      <c r="K667">
        <v>1.83402682382525</v>
      </c>
      <c r="L667">
        <f>(Table2[[#This Row],[6M Return vs Nifty]]-AVERAGE(Table2[6M Return vs Nifty]))/_xlfn.STDEV.P(Table2[6M Return vs Nifty])</f>
        <v>-0.32686073936972615</v>
      </c>
      <c r="M667">
        <v>5.3586773702628401</v>
      </c>
      <c r="N667">
        <f>(Table2[[#This Row],[1W Return vs Nifty]]-AVERAGE(Table2[1W Return vs Nifty]))/_xlfn.STDEV.P(Table2[1W Return vs Nifty])</f>
        <v>1.0782415523232272</v>
      </c>
      <c r="O667">
        <v>154.43</v>
      </c>
      <c r="P667">
        <v>150.76146191424101</v>
      </c>
      <c r="Q667">
        <v>145.17829339477601</v>
      </c>
      <c r="R667">
        <v>33.443403807448703</v>
      </c>
      <c r="S667" s="1">
        <f>(Table2[[#This Row],[Close Price]]-Table2[[#This Row],[20D EMA]])/Table2[[#This Row],[20D EMA]]</f>
        <v>8.9360875477562537E-2</v>
      </c>
      <c r="T667" s="1">
        <f>(Table2[[#This Row],[Close Price]]-Table2[[#This Row],[50D EMA]])/Table2[[#This Row],[50D EMA]]</f>
        <v>0.1158687231070747</v>
      </c>
      <c r="U667" s="1">
        <f>(Table2[[#This Row],[Close Price]]-Table2[[#This Row],[200D EMA]])/Table2[[#This Row],[200D EMA]]</f>
        <v>0.15878204700024021</v>
      </c>
      <c r="V667">
        <v>1.88353420308137</v>
      </c>
      <c r="W667">
        <v>158.82</v>
      </c>
      <c r="X667">
        <v>169.6</v>
      </c>
      <c r="Y667">
        <v>158.80000000000001</v>
      </c>
      <c r="Z667">
        <v>169.6</v>
      </c>
      <c r="AA667">
        <v>130.4</v>
      </c>
      <c r="AB667">
        <v>169.6</v>
      </c>
      <c r="AC667" s="1">
        <f>(Table2[[#This Row],[Close Price]]/Table2[[#This Row],[Day Low]])-1</f>
        <v>5.9249464802921592E-2</v>
      </c>
      <c r="AD667" s="1">
        <f>(Table2[[#This Row],[Day High]]/Table2[[#This Row],[Close Price]])-1</f>
        <v>8.1436129108958255E-3</v>
      </c>
      <c r="AE667" s="1">
        <f>(Table2[[#This Row],[Close Price]]/Table2[[#This Row],[Current Week Low]])-1</f>
        <v>5.9382871536523885E-2</v>
      </c>
      <c r="AF667" s="1">
        <f>(Table2[[#This Row],[Current Week High]]/Table2[[#This Row],[Close Price]])-1</f>
        <v>8.1436129108958255E-3</v>
      </c>
      <c r="AG667" s="1">
        <f>(Table2[[#This Row],[Close Price]]/Table2[[#This Row],[Current Month Low]])-1</f>
        <v>0.29010736196318998</v>
      </c>
      <c r="AH667" s="1">
        <f>(Table2[[#This Row],[Current Month High]]/Table2[[#This Row],[Close Price]])-1</f>
        <v>8.1436129108958255E-3</v>
      </c>
      <c r="AI667">
        <v>0.814361291089582</v>
      </c>
      <c r="AJ667">
        <v>40.601755119097298</v>
      </c>
      <c r="AK667" t="str">
        <f>IF(AND(Table2[[#This Row],[20D EMA]]&gt;Table2[[#This Row],[50D EMA]],Table2[[#This Row],[50D EMA]]&gt;Table2[[#This Row],[200D EMA]]),"Uptrend","Downtrend/NoTrend")</f>
        <v>Uptrend</v>
      </c>
      <c r="AL667">
        <v>0.02</v>
      </c>
      <c r="AM667" t="s">
        <v>2950</v>
      </c>
      <c r="AN667">
        <v>15.62</v>
      </c>
      <c r="AO667" t="s">
        <v>2950</v>
      </c>
      <c r="AP667">
        <v>-6.9474755046704001E-2</v>
      </c>
      <c r="AQ667">
        <f>(Table2[[#This Row],[Sharpe Ratio]]-AVERAGE(Table2[Sharpe Ratio]))/_xlfn.STDEV.P(Table2[Sharpe Ratio])</f>
        <v>-1.4174865273886355</v>
      </c>
      <c r="AR6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-0.58231040839535519</v>
      </c>
    </row>
    <row r="668" spans="1:44" x14ac:dyDescent="0.3">
      <c r="A668" t="s">
        <v>1110</v>
      </c>
      <c r="B668" t="s">
        <v>1111</v>
      </c>
      <c r="C668" t="s">
        <v>2919</v>
      </c>
      <c r="D668" t="s">
        <v>1112</v>
      </c>
      <c r="E668">
        <v>9846.8921211899997</v>
      </c>
      <c r="F668">
        <v>918.05</v>
      </c>
      <c r="G668">
        <v>-49.107061141728401</v>
      </c>
      <c r="H668">
        <f>(Table2[[#This Row],[1Y Return vs Nifty]]-AVERAGE(Table2[1Y Return vs Nifty]))/_xlfn.STDEV.P(Table2[1Y Return vs Nifty])</f>
        <v>-1.1224593587880878</v>
      </c>
      <c r="I668">
        <v>-1.94871099465286</v>
      </c>
      <c r="J668">
        <f>(Table2[[#This Row],[1M Return vs Nifty]]-AVERAGE(Table2[1M Return vs Nifty]))/_xlfn.STDEV.P(Table2[1M Return vs Nifty])</f>
        <v>-0.52212643354552724</v>
      </c>
      <c r="K668">
        <v>-35.544023899222402</v>
      </c>
      <c r="L668">
        <f>(Table2[[#This Row],[6M Return vs Nifty]]-AVERAGE(Table2[6M Return vs Nifty]))/_xlfn.STDEV.P(Table2[6M Return vs Nifty])</f>
        <v>-1.4721975880811984</v>
      </c>
      <c r="M668">
        <v>-2.368098266044</v>
      </c>
      <c r="N668">
        <f>(Table2[[#This Row],[1W Return vs Nifty]]-AVERAGE(Table2[1W Return vs Nifty]))/_xlfn.STDEV.P(Table2[1W Return vs Nifty])</f>
        <v>-0.45279265264505203</v>
      </c>
      <c r="O668">
        <v>924.19</v>
      </c>
      <c r="P668">
        <v>932.45415758479896</v>
      </c>
      <c r="Q668">
        <v>1034.24783194171</v>
      </c>
      <c r="R668">
        <v>36.2316252420461</v>
      </c>
      <c r="S668" s="1">
        <f>(Table2[[#This Row],[Close Price]]-Table2[[#This Row],[20D EMA]])/Table2[[#This Row],[20D EMA]]</f>
        <v>-6.6436555253790884E-3</v>
      </c>
      <c r="T668" s="1">
        <f>(Table2[[#This Row],[Close Price]]-Table2[[#This Row],[50D EMA]])/Table2[[#This Row],[50D EMA]]</f>
        <v>-1.5447577200050256E-2</v>
      </c>
      <c r="U668" s="1">
        <f>(Table2[[#This Row],[Close Price]]-Table2[[#This Row],[200D EMA]])/Table2[[#This Row],[200D EMA]]</f>
        <v>-0.11235008510828473</v>
      </c>
      <c r="V668">
        <v>0.84730575190738899</v>
      </c>
      <c r="W668">
        <v>915</v>
      </c>
      <c r="X668">
        <v>929</v>
      </c>
      <c r="Y668">
        <v>915</v>
      </c>
      <c r="Z668">
        <v>953</v>
      </c>
      <c r="AA668">
        <v>854</v>
      </c>
      <c r="AB668">
        <v>975</v>
      </c>
      <c r="AC668" s="1">
        <f>(Table2[[#This Row],[Close Price]]/Table2[[#This Row],[Day Low]])-1</f>
        <v>3.3333333333331883E-3</v>
      </c>
      <c r="AD668" s="1">
        <f>(Table2[[#This Row],[Day High]]/Table2[[#This Row],[Close Price]])-1</f>
        <v>1.1927454931648596E-2</v>
      </c>
      <c r="AE668" s="1">
        <f>(Table2[[#This Row],[Close Price]]/Table2[[#This Row],[Current Week Low]])-1</f>
        <v>3.3333333333331883E-3</v>
      </c>
      <c r="AF668" s="1">
        <f>(Table2[[#This Row],[Current Week High]]/Table2[[#This Row],[Close Price]])-1</f>
        <v>3.8069821905124979E-2</v>
      </c>
      <c r="AG668" s="1">
        <f>(Table2[[#This Row],[Close Price]]/Table2[[#This Row],[Current Month Low]])-1</f>
        <v>7.4999999999999956E-2</v>
      </c>
      <c r="AH668" s="1">
        <f>(Table2[[#This Row],[Current Month High]]/Table2[[#This Row],[Close Price]])-1</f>
        <v>6.2033658297478311E-2</v>
      </c>
      <c r="AI668">
        <v>49.223898480474901</v>
      </c>
      <c r="AJ668">
        <v>7.4999999999999902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-0.09</v>
      </c>
      <c r="AM668" t="s">
        <v>2949</v>
      </c>
      <c r="AN668">
        <v>2.2999999999999998</v>
      </c>
      <c r="AO668" t="s">
        <v>2950</v>
      </c>
      <c r="AP668">
        <v>-6.9717686819212005E-2</v>
      </c>
      <c r="AQ668">
        <f>(Table2[[#This Row],[Sharpe Ratio]]-AVERAGE(Table2[Sharpe Ratio]))/_xlfn.STDEV.P(Table2[Sharpe Ratio])</f>
        <v>-1.4201678993988303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69" spans="1:44" x14ac:dyDescent="0.3">
      <c r="A669" t="s">
        <v>1071</v>
      </c>
      <c r="B669" t="s">
        <v>1072</v>
      </c>
      <c r="C669" t="s">
        <v>2910</v>
      </c>
      <c r="D669" t="s">
        <v>1073</v>
      </c>
      <c r="E669">
        <v>10535.885702400001</v>
      </c>
      <c r="F669">
        <v>674</v>
      </c>
      <c r="G669">
        <v>22.991597891940401</v>
      </c>
      <c r="H669">
        <f>(Table2[[#This Row],[1Y Return vs Nifty]]-AVERAGE(Table2[1Y Return vs Nifty]))/_xlfn.STDEV.P(Table2[1Y Return vs Nifty])</f>
        <v>-0.26360259820640863</v>
      </c>
      <c r="I669">
        <v>11.7737815149545</v>
      </c>
      <c r="J669">
        <f>(Table2[[#This Row],[1M Return vs Nifty]]-AVERAGE(Table2[1M Return vs Nifty]))/_xlfn.STDEV.P(Table2[1M Return vs Nifty])</f>
        <v>0.81836844730707803</v>
      </c>
      <c r="K669">
        <v>11.681122522745399</v>
      </c>
      <c r="L669">
        <f>(Table2[[#This Row],[6M Return vs Nifty]]-AVERAGE(Table2[6M Return vs Nifty]))/_xlfn.STDEV.P(Table2[6M Return vs Nifty])</f>
        <v>-2.5126396925612852E-2</v>
      </c>
      <c r="M669">
        <v>5.3652133179752601</v>
      </c>
      <c r="N669">
        <f>(Table2[[#This Row],[1W Return vs Nifty]]-AVERAGE(Table2[1W Return vs Nifty]))/_xlfn.STDEV.P(Table2[1W Return vs Nifty])</f>
        <v>1.0795366280418204</v>
      </c>
      <c r="O669">
        <v>592.25</v>
      </c>
      <c r="P669">
        <v>565.59410338774103</v>
      </c>
      <c r="Q669">
        <v>527.97979126005498</v>
      </c>
      <c r="R669">
        <v>41.6949674476624</v>
      </c>
      <c r="S669" s="1">
        <f>(Table2[[#This Row],[Close Price]]-Table2[[#This Row],[20D EMA]])/Table2[[#This Row],[20D EMA]]</f>
        <v>0.13803292528493036</v>
      </c>
      <c r="T669" s="1">
        <f>(Table2[[#This Row],[Close Price]]-Table2[[#This Row],[50D EMA]])/Table2[[#This Row],[50D EMA]]</f>
        <v>0.19166730339467788</v>
      </c>
      <c r="U669" s="1">
        <f>(Table2[[#This Row],[Close Price]]-Table2[[#This Row],[200D EMA]])/Table2[[#This Row],[200D EMA]]</f>
        <v>0.27656401089037735</v>
      </c>
      <c r="V669">
        <v>2.79501802436112</v>
      </c>
      <c r="W669">
        <v>633.75</v>
      </c>
      <c r="X669">
        <v>694</v>
      </c>
      <c r="Y669">
        <v>614</v>
      </c>
      <c r="Z669">
        <v>694</v>
      </c>
      <c r="AA669">
        <v>476.05</v>
      </c>
      <c r="AB669">
        <v>694</v>
      </c>
      <c r="AC669" s="1">
        <f>(Table2[[#This Row],[Close Price]]/Table2[[#This Row],[Day Low]])-1</f>
        <v>6.3510848126232755E-2</v>
      </c>
      <c r="AD669" s="1">
        <f>(Table2[[#This Row],[Day High]]/Table2[[#This Row],[Close Price]])-1</f>
        <v>2.9673590504450953E-2</v>
      </c>
      <c r="AE669" s="1">
        <f>(Table2[[#This Row],[Close Price]]/Table2[[#This Row],[Current Week Low]])-1</f>
        <v>9.7719869706840434E-2</v>
      </c>
      <c r="AF669" s="1">
        <f>(Table2[[#This Row],[Current Week High]]/Table2[[#This Row],[Close Price]])-1</f>
        <v>2.9673590504450953E-2</v>
      </c>
      <c r="AG669" s="1">
        <f>(Table2[[#This Row],[Close Price]]/Table2[[#This Row],[Current Month Low]])-1</f>
        <v>0.41581766621153227</v>
      </c>
      <c r="AH669" s="1">
        <f>(Table2[[#This Row],[Current Month High]]/Table2[[#This Row],[Close Price]])-1</f>
        <v>2.9673590504450953E-2</v>
      </c>
      <c r="AI669">
        <v>2.96735905044509</v>
      </c>
      <c r="AJ669">
        <v>52.161643526357302</v>
      </c>
      <c r="AK669" t="str">
        <f>IF(AND(Table2[[#This Row],[20D EMA]]&gt;Table2[[#This Row],[50D EMA]],Table2[[#This Row],[50D EMA]]&gt;Table2[[#This Row],[200D EMA]]),"Uptrend","Downtrend/NoTrend")</f>
        <v>Uptrend</v>
      </c>
      <c r="AL669">
        <v>0.21</v>
      </c>
      <c r="AM669" t="s">
        <v>2950</v>
      </c>
      <c r="AN669">
        <v>20.8</v>
      </c>
      <c r="AO669" t="s">
        <v>2950</v>
      </c>
      <c r="AP669">
        <v>-7.0351683832294995E-2</v>
      </c>
      <c r="AQ669">
        <f>(Table2[[#This Row],[Sharpe Ratio]]-AVERAGE(Table2[Sharpe Ratio]))/_xlfn.STDEV.P(Table2[Sharpe Ratio])</f>
        <v>-1.4271656742385617</v>
      </c>
      <c r="AR6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0.18201040597831519</v>
      </c>
    </row>
    <row r="670" spans="1:44" x14ac:dyDescent="0.3">
      <c r="A670" t="s">
        <v>1355</v>
      </c>
      <c r="B670" t="s">
        <v>1356</v>
      </c>
      <c r="C670" t="s">
        <v>2916</v>
      </c>
      <c r="D670" t="s">
        <v>383</v>
      </c>
      <c r="E670">
        <v>6972.5344471349999</v>
      </c>
      <c r="F670">
        <v>670.45</v>
      </c>
      <c r="G670">
        <v>-22.7686136432783</v>
      </c>
      <c r="H670">
        <f>(Table2[[#This Row],[1Y Return vs Nifty]]-AVERAGE(Table2[1Y Return vs Nifty]))/_xlfn.STDEV.P(Table2[1Y Return vs Nifty])</f>
        <v>-0.80870936675694738</v>
      </c>
      <c r="I670">
        <v>5.5346562456836601</v>
      </c>
      <c r="J670">
        <f>(Table2[[#This Row],[1M Return vs Nifty]]-AVERAGE(Table2[1M Return vs Nifty]))/_xlfn.STDEV.P(Table2[1M Return vs Nifty])</f>
        <v>0.20889349378822941</v>
      </c>
      <c r="K670">
        <v>-20.324538334267299</v>
      </c>
      <c r="L670">
        <f>(Table2[[#This Row],[6M Return vs Nifty]]-AVERAGE(Table2[6M Return vs Nifty]))/_xlfn.STDEV.P(Table2[6M Return vs Nifty])</f>
        <v>-1.0058426739329593</v>
      </c>
      <c r="M670">
        <v>-1.36752325491475</v>
      </c>
      <c r="N670">
        <f>(Table2[[#This Row],[1W Return vs Nifty]]-AVERAGE(Table2[1W Return vs Nifty]))/_xlfn.STDEV.P(Table2[1W Return vs Nifty])</f>
        <v>-0.25453213120876433</v>
      </c>
      <c r="O670">
        <v>661.81</v>
      </c>
      <c r="P670">
        <v>642.42517717663202</v>
      </c>
      <c r="Q670">
        <v>641.60104693725305</v>
      </c>
      <c r="R670">
        <v>39.295619015740201</v>
      </c>
      <c r="S670" s="1">
        <f>(Table2[[#This Row],[Close Price]]-Table2[[#This Row],[20D EMA]])/Table2[[#This Row],[20D EMA]]</f>
        <v>1.3055106450491986E-2</v>
      </c>
      <c r="T670" s="1">
        <f>(Table2[[#This Row],[Close Price]]-Table2[[#This Row],[50D EMA]])/Table2[[#This Row],[50D EMA]]</f>
        <v>4.3623481487031948E-2</v>
      </c>
      <c r="U670" s="1">
        <f>(Table2[[#This Row],[Close Price]]-Table2[[#This Row],[200D EMA]])/Table2[[#This Row],[200D EMA]]</f>
        <v>4.4964005592665987E-2</v>
      </c>
      <c r="V670">
        <v>1.09597027643127</v>
      </c>
      <c r="W670">
        <v>663.9</v>
      </c>
      <c r="X670">
        <v>690.45</v>
      </c>
      <c r="Y670">
        <v>663.9</v>
      </c>
      <c r="Z670">
        <v>699.55</v>
      </c>
      <c r="AA670">
        <v>578.79999999999995</v>
      </c>
      <c r="AB670">
        <v>710.15</v>
      </c>
      <c r="AC670" s="1">
        <f>(Table2[[#This Row],[Close Price]]/Table2[[#This Row],[Day Low]])-1</f>
        <v>9.8659436662149602E-3</v>
      </c>
      <c r="AD670" s="1">
        <f>(Table2[[#This Row],[Day High]]/Table2[[#This Row],[Close Price]])-1</f>
        <v>2.9830710716682862E-2</v>
      </c>
      <c r="AE670" s="1">
        <f>(Table2[[#This Row],[Close Price]]/Table2[[#This Row],[Current Week Low]])-1</f>
        <v>9.8659436662149602E-3</v>
      </c>
      <c r="AF670" s="1">
        <f>(Table2[[#This Row],[Current Week High]]/Table2[[#This Row],[Close Price]])-1</f>
        <v>4.3403684092773398E-2</v>
      </c>
      <c r="AG670" s="1">
        <f>(Table2[[#This Row],[Close Price]]/Table2[[#This Row],[Current Month Low]])-1</f>
        <v>0.1583448514167245</v>
      </c>
      <c r="AH670" s="1">
        <f>(Table2[[#This Row],[Current Month High]]/Table2[[#This Row],[Close Price]])-1</f>
        <v>5.9213960772615204E-2</v>
      </c>
      <c r="AI670">
        <v>15.743157580729299</v>
      </c>
      <c r="AJ670">
        <v>28.598829960679002</v>
      </c>
      <c r="AK670" t="str">
        <f>IF(AND(Table2[[#This Row],[20D EMA]]&gt;Table2[[#This Row],[50D EMA]],Table2[[#This Row],[50D EMA]]&gt;Table2[[#This Row],[200D EMA]]),"Uptrend","Downtrend/NoTrend")</f>
        <v>Uptrend</v>
      </c>
      <c r="AL670">
        <v>0.01</v>
      </c>
      <c r="AM670" t="s">
        <v>2950</v>
      </c>
      <c r="AN670">
        <v>9.2100000000000009</v>
      </c>
      <c r="AO670" t="s">
        <v>2950</v>
      </c>
      <c r="AP670">
        <v>-7.1521466796191993E-2</v>
      </c>
      <c r="AQ670">
        <f>(Table2[[#This Row],[Sharpe Ratio]]-AVERAGE(Table2[Sharpe Ratio]))/_xlfn.STDEV.P(Table2[Sharpe Ratio])</f>
        <v>-1.4400772142360425</v>
      </c>
      <c r="AR6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-3.3002678923464841</v>
      </c>
    </row>
    <row r="671" spans="1:44" x14ac:dyDescent="0.3">
      <c r="A671" t="s">
        <v>262</v>
      </c>
      <c r="B671" t="s">
        <v>263</v>
      </c>
      <c r="C671" t="s">
        <v>2920</v>
      </c>
      <c r="D671" t="s">
        <v>101</v>
      </c>
      <c r="E671">
        <v>91848.775742459999</v>
      </c>
      <c r="F671">
        <v>27217.55</v>
      </c>
      <c r="G671">
        <v>-12.2547698403304</v>
      </c>
      <c r="H671">
        <f>(Table2[[#This Row],[1Y Return vs Nifty]]-AVERAGE(Table2[1Y Return vs Nifty]))/_xlfn.STDEV.P(Table2[1Y Return vs Nifty])</f>
        <v>-0.68346590244168481</v>
      </c>
      <c r="I671">
        <v>4.1578049356850197</v>
      </c>
      <c r="J671">
        <f>(Table2[[#This Row],[1M Return vs Nifty]]-AVERAGE(Table2[1M Return vs Nifty]))/_xlfn.STDEV.P(Table2[1M Return vs Nifty])</f>
        <v>7.4394449139001159E-2</v>
      </c>
      <c r="K671">
        <v>-15.9661106229899</v>
      </c>
      <c r="L671">
        <f>(Table2[[#This Row],[6M Return vs Nifty]]-AVERAGE(Table2[6M Return vs Nifty]))/_xlfn.STDEV.P(Table2[6M Return vs Nifty])</f>
        <v>-0.87229189309747879</v>
      </c>
      <c r="M671">
        <v>-2.0692494296994002</v>
      </c>
      <c r="N671">
        <f>(Table2[[#This Row],[1W Return vs Nifty]]-AVERAGE(Table2[1W Return vs Nifty]))/_xlfn.STDEV.P(Table2[1W Return vs Nifty])</f>
        <v>-0.39357677630866561</v>
      </c>
      <c r="O671">
        <v>26759.26</v>
      </c>
      <c r="P671">
        <v>26192.654807930001</v>
      </c>
      <c r="Q671">
        <v>25949.290665882199</v>
      </c>
      <c r="R671">
        <v>42.518174687422103</v>
      </c>
      <c r="S671" s="1">
        <f>(Table2[[#This Row],[Close Price]]-Table2[[#This Row],[20D EMA]])/Table2[[#This Row],[20D EMA]]</f>
        <v>1.7126407830410889E-2</v>
      </c>
      <c r="T671" s="1">
        <f>(Table2[[#This Row],[Close Price]]-Table2[[#This Row],[50D EMA]])/Table2[[#This Row],[50D EMA]]</f>
        <v>3.9129106980011222E-2</v>
      </c>
      <c r="U671" s="1">
        <f>(Table2[[#This Row],[Close Price]]-Table2[[#This Row],[200D EMA]])/Table2[[#This Row],[200D EMA]]</f>
        <v>4.8874528034220655E-2</v>
      </c>
      <c r="V671">
        <v>0.80066809213638301</v>
      </c>
      <c r="W671">
        <v>27107.65</v>
      </c>
      <c r="X671">
        <v>27581</v>
      </c>
      <c r="Y671">
        <v>27086.25</v>
      </c>
      <c r="Z671">
        <v>27581</v>
      </c>
      <c r="AA671">
        <v>23700</v>
      </c>
      <c r="AB671">
        <v>28025</v>
      </c>
      <c r="AC671" s="1">
        <f>(Table2[[#This Row],[Close Price]]/Table2[[#This Row],[Day Low]])-1</f>
        <v>4.0542061004917862E-3</v>
      </c>
      <c r="AD671" s="1">
        <f>(Table2[[#This Row],[Day High]]/Table2[[#This Row],[Close Price]])-1</f>
        <v>1.3353516389241538E-2</v>
      </c>
      <c r="AE671" s="1">
        <f>(Table2[[#This Row],[Close Price]]/Table2[[#This Row],[Current Week Low]])-1</f>
        <v>4.8474779639116061E-3</v>
      </c>
      <c r="AF671" s="1">
        <f>(Table2[[#This Row],[Current Week High]]/Table2[[#This Row],[Close Price]])-1</f>
        <v>1.3353516389241538E-2</v>
      </c>
      <c r="AG671" s="1">
        <f>(Table2[[#This Row],[Close Price]]/Table2[[#This Row],[Current Month Low]])-1</f>
        <v>0.14841983122362867</v>
      </c>
      <c r="AH671" s="1">
        <f>(Table2[[#This Row],[Current Month High]]/Table2[[#This Row],[Close Price]])-1</f>
        <v>2.9666520315017264E-2</v>
      </c>
      <c r="AI671">
        <v>12.9335667611522</v>
      </c>
      <c r="AJ671">
        <v>20.401803093038801</v>
      </c>
      <c r="AK671" t="str">
        <f>IF(AND(Table2[[#This Row],[20D EMA]]&gt;Table2[[#This Row],[50D EMA]],Table2[[#This Row],[50D EMA]]&gt;Table2[[#This Row],[200D EMA]]),"Uptrend","Downtrend/NoTrend")</f>
        <v>Uptrend</v>
      </c>
      <c r="AL671">
        <v>-0.02</v>
      </c>
      <c r="AM671" t="s">
        <v>2949</v>
      </c>
      <c r="AN671">
        <v>6.17</v>
      </c>
      <c r="AO671" t="s">
        <v>2950</v>
      </c>
      <c r="AP671">
        <v>-7.2134808778365006E-2</v>
      </c>
      <c r="AQ671">
        <f>(Table2[[#This Row],[Sharpe Ratio]]-AVERAGE(Table2[Sharpe Ratio]))/_xlfn.STDEV.P(Table2[Sharpe Ratio])</f>
        <v>-1.4468470081032565</v>
      </c>
      <c r="AR6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-3.3217871308120848</v>
      </c>
    </row>
    <row r="672" spans="1:44" x14ac:dyDescent="0.3">
      <c r="A672" t="s">
        <v>102</v>
      </c>
      <c r="B672" t="s">
        <v>103</v>
      </c>
      <c r="C672" t="s">
        <v>2919</v>
      </c>
      <c r="D672" t="s">
        <v>104</v>
      </c>
      <c r="E672">
        <v>275643.16575712501</v>
      </c>
      <c r="F672">
        <v>2858.45</v>
      </c>
      <c r="G672">
        <v>-40.680036159699</v>
      </c>
      <c r="H672">
        <f>(Table2[[#This Row],[1Y Return vs Nifty]]-AVERAGE(Table2[1Y Return vs Nifty]))/_xlfn.STDEV.P(Table2[1Y Return vs Nifty])</f>
        <v>-1.0220745877755393</v>
      </c>
      <c r="I672">
        <v>-2.6666695933448201</v>
      </c>
      <c r="J672">
        <f>(Table2[[#This Row],[1M Return vs Nifty]]-AVERAGE(Table2[1M Return vs Nifty]))/_xlfn.STDEV.P(Table2[1M Return vs Nifty])</f>
        <v>-0.59226090988332636</v>
      </c>
      <c r="K672">
        <v>-26.624123385555801</v>
      </c>
      <c r="L672">
        <f>(Table2[[#This Row],[6M Return vs Nifty]]-AVERAGE(Table2[6M Return vs Nifty]))/_xlfn.STDEV.P(Table2[6M Return vs Nifty])</f>
        <v>-1.1988743262332155</v>
      </c>
      <c r="M672">
        <v>-1.60035261105326</v>
      </c>
      <c r="N672">
        <f>(Table2[[#This Row],[1W Return vs Nifty]]-AVERAGE(Table2[1W Return vs Nifty]))/_xlfn.STDEV.P(Table2[1W Return vs Nifty])</f>
        <v>-0.30066647300248844</v>
      </c>
      <c r="O672">
        <v>2894.51</v>
      </c>
      <c r="P672">
        <v>2890.1686334481701</v>
      </c>
      <c r="Q672">
        <v>2990.86217317608</v>
      </c>
      <c r="R672">
        <v>54.5734881047728</v>
      </c>
      <c r="S672" s="1">
        <f>(Table2[[#This Row],[Close Price]]-Table2[[#This Row],[20D EMA]])/Table2[[#This Row],[20D EMA]]</f>
        <v>-1.2458067168536435E-2</v>
      </c>
      <c r="T672" s="1">
        <f>(Table2[[#This Row],[Close Price]]-Table2[[#This Row],[50D EMA]])/Table2[[#This Row],[50D EMA]]</f>
        <v>-1.0974665312289333E-2</v>
      </c>
      <c r="U672" s="1">
        <f>(Table2[[#This Row],[Close Price]]-Table2[[#This Row],[200D EMA]])/Table2[[#This Row],[200D EMA]]</f>
        <v>-4.4272241751437173E-2</v>
      </c>
      <c r="V672">
        <v>0.85236135368512</v>
      </c>
      <c r="W672">
        <v>2856</v>
      </c>
      <c r="X672">
        <v>2894.95</v>
      </c>
      <c r="Y672">
        <v>2856</v>
      </c>
      <c r="Z672">
        <v>2899.95</v>
      </c>
      <c r="AA672">
        <v>2775.75</v>
      </c>
      <c r="AB672">
        <v>3027.3</v>
      </c>
      <c r="AC672" s="1">
        <f>(Table2[[#This Row],[Close Price]]/Table2[[#This Row],[Day Low]])-1</f>
        <v>8.5784313725478789E-4</v>
      </c>
      <c r="AD672" s="1">
        <f>(Table2[[#This Row],[Day High]]/Table2[[#This Row],[Close Price]])-1</f>
        <v>1.2769158110164547E-2</v>
      </c>
      <c r="AE672" s="1">
        <f>(Table2[[#This Row],[Close Price]]/Table2[[#This Row],[Current Week Low]])-1</f>
        <v>8.5784313725478789E-4</v>
      </c>
      <c r="AF672" s="1">
        <f>(Table2[[#This Row],[Current Week High]]/Table2[[#This Row],[Close Price]])-1</f>
        <v>1.4518357851283081E-2</v>
      </c>
      <c r="AG672" s="1">
        <f>(Table2[[#This Row],[Close Price]]/Table2[[#This Row],[Current Month Low]])-1</f>
        <v>2.9793749437089012E-2</v>
      </c>
      <c r="AH672" s="1">
        <f>(Table2[[#This Row],[Current Month High]]/Table2[[#This Row],[Close Price]])-1</f>
        <v>5.9070475257569699E-2</v>
      </c>
      <c r="AI672">
        <v>24.822893526211701</v>
      </c>
      <c r="AJ672">
        <v>7.0540429197408301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-0.05</v>
      </c>
      <c r="AM672" t="s">
        <v>2949</v>
      </c>
      <c r="AN672">
        <v>-1.6</v>
      </c>
      <c r="AO672" t="s">
        <v>2949</v>
      </c>
      <c r="AP672">
        <v>-7.2194254870781002E-2</v>
      </c>
      <c r="AQ672">
        <f>(Table2[[#This Row],[Sharpe Ratio]]-AVERAGE(Table2[Sharpe Ratio]))/_xlfn.STDEV.P(Table2[Sharpe Ratio])</f>
        <v>-1.4475031474244913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73" spans="1:44" x14ac:dyDescent="0.3">
      <c r="A673" t="s">
        <v>1950</v>
      </c>
      <c r="B673" t="s">
        <v>1951</v>
      </c>
      <c r="C673" t="s">
        <v>2915</v>
      </c>
      <c r="D673" t="s">
        <v>65</v>
      </c>
      <c r="E673">
        <v>2866.8665755000002</v>
      </c>
      <c r="F673">
        <v>326.35000000000002</v>
      </c>
      <c r="G673">
        <v>-28.012261679053299</v>
      </c>
      <c r="H673">
        <f>(Table2[[#This Row],[1Y Return vs Nifty]]-AVERAGE(Table2[1Y Return vs Nifty]))/_xlfn.STDEV.P(Table2[1Y Return vs Nifty])</f>
        <v>-0.87117297739820965</v>
      </c>
      <c r="I673">
        <v>1.52663673600352</v>
      </c>
      <c r="J673">
        <f>(Table2[[#This Row],[1M Return vs Nifty]]-AVERAGE(Table2[1M Return vs Nifty]))/_xlfn.STDEV.P(Table2[1M Return vs Nifty])</f>
        <v>-0.18263374744160207</v>
      </c>
      <c r="K673">
        <v>-29.3179341460717</v>
      </c>
      <c r="L673">
        <f>(Table2[[#This Row],[6M Return vs Nifty]]-AVERAGE(Table2[6M Return vs Nifty]))/_xlfn.STDEV.P(Table2[6M Return vs Nifty])</f>
        <v>-1.2814179759899935</v>
      </c>
      <c r="M673">
        <v>-0.28063988411926399</v>
      </c>
      <c r="N673">
        <f>(Table2[[#This Row],[1W Return vs Nifty]]-AVERAGE(Table2[1W Return vs Nifty]))/_xlfn.STDEV.P(Table2[1W Return vs Nifty])</f>
        <v>-3.9169903052431128E-2</v>
      </c>
      <c r="O673">
        <v>322.33</v>
      </c>
      <c r="P673">
        <v>325.42965178344502</v>
      </c>
      <c r="Q673">
        <v>340.79134634295701</v>
      </c>
      <c r="R673">
        <v>28.2134087861523</v>
      </c>
      <c r="S673" s="1">
        <f>(Table2[[#This Row],[Close Price]]-Table2[[#This Row],[20D EMA]])/Table2[[#This Row],[20D EMA]]</f>
        <v>1.2471690503521357E-2</v>
      </c>
      <c r="T673" s="1">
        <f>(Table2[[#This Row],[Close Price]]-Table2[[#This Row],[50D EMA]])/Table2[[#This Row],[50D EMA]]</f>
        <v>2.8281019000918764E-3</v>
      </c>
      <c r="U673" s="1">
        <f>(Table2[[#This Row],[Close Price]]-Table2[[#This Row],[200D EMA]])/Table2[[#This Row],[200D EMA]]</f>
        <v>-4.2375918572838032E-2</v>
      </c>
      <c r="V673">
        <v>0.71496197659620597</v>
      </c>
      <c r="W673">
        <v>325.2</v>
      </c>
      <c r="X673">
        <v>331.5</v>
      </c>
      <c r="Y673">
        <v>325.2</v>
      </c>
      <c r="Z673">
        <v>331.5</v>
      </c>
      <c r="AA673">
        <v>286.60000000000002</v>
      </c>
      <c r="AB673">
        <v>333.75</v>
      </c>
      <c r="AC673" s="1">
        <f>(Table2[[#This Row],[Close Price]]/Table2[[#This Row],[Day Low]])-1</f>
        <v>3.5362853628537749E-3</v>
      </c>
      <c r="AD673" s="1">
        <f>(Table2[[#This Row],[Day High]]/Table2[[#This Row],[Close Price]])-1</f>
        <v>1.5780603646391889E-2</v>
      </c>
      <c r="AE673" s="1">
        <f>(Table2[[#This Row],[Close Price]]/Table2[[#This Row],[Current Week Low]])-1</f>
        <v>3.5362853628537749E-3</v>
      </c>
      <c r="AF673" s="1">
        <f>(Table2[[#This Row],[Current Week High]]/Table2[[#This Row],[Close Price]])-1</f>
        <v>1.5780603646391889E-2</v>
      </c>
      <c r="AG673" s="1">
        <f>(Table2[[#This Row],[Close Price]]/Table2[[#This Row],[Current Month Low]])-1</f>
        <v>0.13869504535938582</v>
      </c>
      <c r="AH673" s="1">
        <f>(Table2[[#This Row],[Current Month High]]/Table2[[#This Row],[Close Price]])-1</f>
        <v>2.2675042132679568E-2</v>
      </c>
      <c r="AI673">
        <v>27.164087635973601</v>
      </c>
      <c r="AJ673">
        <v>13.8695045359385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-7.0000000000000007E-2</v>
      </c>
      <c r="AM673" t="s">
        <v>2949</v>
      </c>
      <c r="AN673">
        <v>2.9</v>
      </c>
      <c r="AO673" t="s">
        <v>2950</v>
      </c>
      <c r="AP673">
        <v>-7.2851507218802E-2</v>
      </c>
      <c r="AQ673">
        <f>(Table2[[#This Row],[Sharpe Ratio]]-AVERAGE(Table2[Sharpe Ratio]))/_xlfn.STDEV.P(Table2[Sharpe Ratio])</f>
        <v>-1.4547576042270087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74" spans="1:44" x14ac:dyDescent="0.3">
      <c r="A674" t="s">
        <v>669</v>
      </c>
      <c r="B674" t="s">
        <v>670</v>
      </c>
      <c r="C674" t="s">
        <v>2922</v>
      </c>
      <c r="D674" t="s">
        <v>523</v>
      </c>
      <c r="E674">
        <v>22513.313093674999</v>
      </c>
      <c r="F674">
        <v>695.2</v>
      </c>
      <c r="G674">
        <v>9.7371241957015506</v>
      </c>
      <c r="H674">
        <f>(Table2[[#This Row],[1Y Return vs Nifty]]-AVERAGE(Table2[1Y Return vs Nifty]))/_xlfn.STDEV.P(Table2[1Y Return vs Nifty])</f>
        <v>-0.42149311232333264</v>
      </c>
      <c r="I674">
        <v>10.204472782837</v>
      </c>
      <c r="J674">
        <f>(Table2[[#This Row],[1M Return vs Nifty]]-AVERAGE(Table2[1M Return vs Nifty]))/_xlfn.STDEV.P(Table2[1M Return vs Nifty])</f>
        <v>0.66506901424796006</v>
      </c>
      <c r="K674">
        <v>-1.3010371412789601</v>
      </c>
      <c r="L674">
        <f>(Table2[[#This Row],[6M Return vs Nifty]]-AVERAGE(Table2[6M Return vs Nifty]))/_xlfn.STDEV.P(Table2[6M Return vs Nifty])</f>
        <v>-0.42292525351217414</v>
      </c>
      <c r="M674">
        <v>3.12256625915174</v>
      </c>
      <c r="N674">
        <f>(Table2[[#This Row],[1W Return vs Nifty]]-AVERAGE(Table2[1W Return vs Nifty]))/_xlfn.STDEV.P(Table2[1W Return vs Nifty])</f>
        <v>0.6351637720996155</v>
      </c>
      <c r="O674">
        <v>672.57</v>
      </c>
      <c r="P674">
        <v>668.33197936245006</v>
      </c>
      <c r="Q674">
        <v>629.740675554267</v>
      </c>
      <c r="R674">
        <v>23.718114817054701</v>
      </c>
      <c r="S674" s="1">
        <f>(Table2[[#This Row],[Close Price]]-Table2[[#This Row],[20D EMA]])/Table2[[#This Row],[20D EMA]]</f>
        <v>3.3647055325096265E-2</v>
      </c>
      <c r="T674" s="1">
        <f>(Table2[[#This Row],[Close Price]]-Table2[[#This Row],[50D EMA]])/Table2[[#This Row],[50D EMA]]</f>
        <v>4.0201608582579755E-2</v>
      </c>
      <c r="U674" s="1">
        <f>(Table2[[#This Row],[Close Price]]-Table2[[#This Row],[200D EMA]])/Table2[[#This Row],[200D EMA]]</f>
        <v>0.10394647667965698</v>
      </c>
      <c r="V674">
        <v>0.95146251042186003</v>
      </c>
      <c r="W674">
        <v>693.8</v>
      </c>
      <c r="X674">
        <v>708.9</v>
      </c>
      <c r="Y674">
        <v>689.65</v>
      </c>
      <c r="Z674">
        <v>713.55</v>
      </c>
      <c r="AA674">
        <v>563</v>
      </c>
      <c r="AB674">
        <v>718.8</v>
      </c>
      <c r="AC674" s="1">
        <f>(Table2[[#This Row],[Close Price]]/Table2[[#This Row],[Day Low]])-1</f>
        <v>2.0178725857598057E-3</v>
      </c>
      <c r="AD674" s="1">
        <f>(Table2[[#This Row],[Day High]]/Table2[[#This Row],[Close Price]])-1</f>
        <v>1.9706559263521273E-2</v>
      </c>
      <c r="AE674" s="1">
        <f>(Table2[[#This Row],[Close Price]]/Table2[[#This Row],[Current Week Low]])-1</f>
        <v>8.0475603567027321E-3</v>
      </c>
      <c r="AF674" s="1">
        <f>(Table2[[#This Row],[Current Week High]]/Table2[[#This Row],[Close Price]])-1</f>
        <v>2.6395281933256465E-2</v>
      </c>
      <c r="AG674" s="1">
        <f>(Table2[[#This Row],[Close Price]]/Table2[[#This Row],[Current Month Low]])-1</f>
        <v>0.23481349911190064</v>
      </c>
      <c r="AH674" s="1">
        <f>(Table2[[#This Row],[Current Month High]]/Table2[[#This Row],[Close Price]])-1</f>
        <v>3.3947065592635051E-2</v>
      </c>
      <c r="AI674">
        <v>10.6516110471806</v>
      </c>
      <c r="AJ674">
        <v>58.721461187214601</v>
      </c>
      <c r="AK674" t="str">
        <f>IF(AND(Table2[[#This Row],[20D EMA]]&gt;Table2[[#This Row],[50D EMA]],Table2[[#This Row],[50D EMA]]&gt;Table2[[#This Row],[200D EMA]]),"Uptrend","Downtrend/NoTrend")</f>
        <v>Uptrend</v>
      </c>
      <c r="AL674">
        <v>-0.05</v>
      </c>
      <c r="AM674" t="s">
        <v>2949</v>
      </c>
      <c r="AN674">
        <v>8.94</v>
      </c>
      <c r="AO674" t="s">
        <v>2950</v>
      </c>
      <c r="AP674">
        <v>-7.3013058119063001E-2</v>
      </c>
      <c r="AQ674">
        <f>(Table2[[#This Row],[Sharpe Ratio]]-AVERAGE(Table2[Sharpe Ratio]))/_xlfn.STDEV.P(Table2[Sharpe Ratio])</f>
        <v>-1.4565407306485116</v>
      </c>
      <c r="AR6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-1.0007263101364428</v>
      </c>
    </row>
    <row r="675" spans="1:44" x14ac:dyDescent="0.3">
      <c r="A675" t="s">
        <v>1532</v>
      </c>
      <c r="B675" t="s">
        <v>1533</v>
      </c>
      <c r="C675" t="s">
        <v>2918</v>
      </c>
      <c r="D675" t="s">
        <v>485</v>
      </c>
      <c r="E675">
        <v>5380.645031</v>
      </c>
      <c r="F675">
        <v>1055.6500000000001</v>
      </c>
      <c r="G675">
        <v>-34.776961846166898</v>
      </c>
      <c r="H675">
        <f>(Table2[[#This Row],[1Y Return vs Nifty]]-AVERAGE(Table2[1Y Return vs Nifty]))/_xlfn.STDEV.P(Table2[1Y Return vs Nifty])</f>
        <v>-0.95175573094318755</v>
      </c>
      <c r="I675">
        <v>1.54630721087284</v>
      </c>
      <c r="J675">
        <f>(Table2[[#This Row],[1M Return vs Nifty]]-AVERAGE(Table2[1M Return vs Nifty]))/_xlfn.STDEV.P(Table2[1M Return vs Nifty])</f>
        <v>-0.18071221818240937</v>
      </c>
      <c r="K675">
        <v>-28.871765067784501</v>
      </c>
      <c r="L675">
        <f>(Table2[[#This Row],[6M Return vs Nifty]]-AVERAGE(Table2[6M Return vs Nifty]))/_xlfn.STDEV.P(Table2[6M Return vs Nifty])</f>
        <v>-1.2677464795841398</v>
      </c>
      <c r="M675">
        <v>-2.5814606787262102</v>
      </c>
      <c r="N675">
        <f>(Table2[[#This Row],[1W Return vs Nifty]]-AVERAGE(Table2[1W Return vs Nifty]))/_xlfn.STDEV.P(Table2[1W Return vs Nifty])</f>
        <v>-0.49506968607359836</v>
      </c>
      <c r="O675">
        <v>1042.24</v>
      </c>
      <c r="P675">
        <v>1050.8121664088101</v>
      </c>
      <c r="Q675">
        <v>1125.4747057437201</v>
      </c>
      <c r="R675">
        <v>40.835866009789598</v>
      </c>
      <c r="S675" s="1">
        <f>(Table2[[#This Row],[Close Price]]-Table2[[#This Row],[20D EMA]])/Table2[[#This Row],[20D EMA]]</f>
        <v>1.2866518268345182E-2</v>
      </c>
      <c r="T675" s="1">
        <f>(Table2[[#This Row],[Close Price]]-Table2[[#This Row],[50D EMA]])/Table2[[#This Row],[50D EMA]]</f>
        <v>4.6038994844563863E-3</v>
      </c>
      <c r="U675" s="1">
        <f>(Table2[[#This Row],[Close Price]]-Table2[[#This Row],[200D EMA]])/Table2[[#This Row],[200D EMA]]</f>
        <v>-6.204022657051133E-2</v>
      </c>
      <c r="V675">
        <v>0.88241472585416802</v>
      </c>
      <c r="W675">
        <v>1043</v>
      </c>
      <c r="X675">
        <v>1064</v>
      </c>
      <c r="Y675">
        <v>1039.8</v>
      </c>
      <c r="Z675">
        <v>1067.9000000000001</v>
      </c>
      <c r="AA675">
        <v>968</v>
      </c>
      <c r="AB675">
        <v>1100.95</v>
      </c>
      <c r="AC675" s="1">
        <f>(Table2[[#This Row],[Close Price]]/Table2[[#This Row],[Day Low]])-1</f>
        <v>1.2128475551294482E-2</v>
      </c>
      <c r="AD675" s="1">
        <f>(Table2[[#This Row],[Day High]]/Table2[[#This Row],[Close Price]])-1</f>
        <v>7.9098185951782529E-3</v>
      </c>
      <c r="AE675" s="1">
        <f>(Table2[[#This Row],[Close Price]]/Table2[[#This Row],[Current Week Low]])-1</f>
        <v>1.5243316022312214E-2</v>
      </c>
      <c r="AF675" s="1">
        <f>(Table2[[#This Row],[Current Week High]]/Table2[[#This Row],[Close Price]])-1</f>
        <v>1.160422488514179E-2</v>
      </c>
      <c r="AG675" s="1">
        <f>(Table2[[#This Row],[Close Price]]/Table2[[#This Row],[Current Month Low]])-1</f>
        <v>9.054752066115701E-2</v>
      </c>
      <c r="AH675" s="1">
        <f>(Table2[[#This Row],[Current Month High]]/Table2[[#This Row],[Close Price]])-1</f>
        <v>4.2911949983422515E-2</v>
      </c>
      <c r="AI675">
        <v>33.064936295173503</v>
      </c>
      <c r="AJ675">
        <v>13.1093967641701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-0.2</v>
      </c>
      <c r="AM675" t="s">
        <v>2949</v>
      </c>
      <c r="AN675">
        <v>1.26</v>
      </c>
      <c r="AO675" t="s">
        <v>2950</v>
      </c>
      <c r="AP675">
        <v>-7.3891662555699997E-2</v>
      </c>
      <c r="AQ675">
        <f>(Table2[[#This Row],[Sharpe Ratio]]-AVERAGE(Table2[Sharpe Ratio]))/_xlfn.STDEV.P(Table2[Sharpe Ratio])</f>
        <v>-1.4662383725835688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76" spans="1:44" x14ac:dyDescent="0.3">
      <c r="A676" t="s">
        <v>2327</v>
      </c>
      <c r="B676" t="s">
        <v>2328</v>
      </c>
      <c r="C676" t="s">
        <v>2915</v>
      </c>
      <c r="D676" t="s">
        <v>283</v>
      </c>
      <c r="E676">
        <v>1911.5539696000001</v>
      </c>
      <c r="F676">
        <v>623.85</v>
      </c>
      <c r="G676">
        <v>-17.321226225547498</v>
      </c>
      <c r="H676">
        <f>(Table2[[#This Row],[1Y Return vs Nifty]]-AVERAGE(Table2[1Y Return vs Nifty]))/_xlfn.STDEV.P(Table2[1Y Return vs Nifty])</f>
        <v>-0.74381876304903549</v>
      </c>
      <c r="I676">
        <v>2.70442847531426</v>
      </c>
      <c r="J676">
        <f>(Table2[[#This Row],[1M Return vs Nifty]]-AVERAGE(Table2[1M Return vs Nifty]))/_xlfn.STDEV.P(Table2[1M Return vs Nifty])</f>
        <v>-6.7580028436022677E-2</v>
      </c>
      <c r="K676">
        <v>-27.3041644989556</v>
      </c>
      <c r="L676">
        <f>(Table2[[#This Row],[6M Return vs Nifty]]-AVERAGE(Table2[6M Return vs Nifty]))/_xlfn.STDEV.P(Table2[6M Return vs Nifty])</f>
        <v>-1.2197121208947572</v>
      </c>
      <c r="M676">
        <v>-6.0772409621329704</v>
      </c>
      <c r="N676">
        <f>(Table2[[#This Row],[1W Return vs Nifty]]-AVERAGE(Table2[1W Return vs Nifty]))/_xlfn.STDEV.P(Table2[1W Return vs Nifty])</f>
        <v>-1.1877466109477393</v>
      </c>
      <c r="O676">
        <v>615.36</v>
      </c>
      <c r="P676">
        <v>606.89293726784797</v>
      </c>
      <c r="Q676">
        <v>617.70915554571104</v>
      </c>
      <c r="R676">
        <v>53.459550516160697</v>
      </c>
      <c r="S676" s="1">
        <f>(Table2[[#This Row],[Close Price]]-Table2[[#This Row],[20D EMA]])/Table2[[#This Row],[20D EMA]]</f>
        <v>1.3796801872074898E-2</v>
      </c>
      <c r="T676" s="1">
        <f>(Table2[[#This Row],[Close Price]]-Table2[[#This Row],[50D EMA]])/Table2[[#This Row],[50D EMA]]</f>
        <v>2.7940781134297783E-2</v>
      </c>
      <c r="U676" s="1">
        <f>(Table2[[#This Row],[Close Price]]-Table2[[#This Row],[200D EMA]])/Table2[[#This Row],[200D EMA]]</f>
        <v>9.9413201166880759E-3</v>
      </c>
      <c r="V676">
        <v>1.94435049626165</v>
      </c>
      <c r="W676">
        <v>620.1</v>
      </c>
      <c r="X676">
        <v>633</v>
      </c>
      <c r="Y676">
        <v>620.1</v>
      </c>
      <c r="Z676">
        <v>638.15</v>
      </c>
      <c r="AA676">
        <v>528.04999999999995</v>
      </c>
      <c r="AB676">
        <v>684</v>
      </c>
      <c r="AC676" s="1">
        <f>(Table2[[#This Row],[Close Price]]/Table2[[#This Row],[Day Low]])-1</f>
        <v>6.0474117077891076E-3</v>
      </c>
      <c r="AD676" s="1">
        <f>(Table2[[#This Row],[Day High]]/Table2[[#This Row],[Close Price]])-1</f>
        <v>1.4666987256551911E-2</v>
      </c>
      <c r="AE676" s="1">
        <f>(Table2[[#This Row],[Close Price]]/Table2[[#This Row],[Current Week Low]])-1</f>
        <v>6.0474117077891076E-3</v>
      </c>
      <c r="AF676" s="1">
        <f>(Table2[[#This Row],[Current Week High]]/Table2[[#This Row],[Close Price]])-1</f>
        <v>2.2922176805321826E-2</v>
      </c>
      <c r="AG676" s="1">
        <f>(Table2[[#This Row],[Close Price]]/Table2[[#This Row],[Current Month Low]])-1</f>
        <v>0.18142221380551105</v>
      </c>
      <c r="AH676" s="1">
        <f>(Table2[[#This Row],[Current Month High]]/Table2[[#This Row],[Close Price]])-1</f>
        <v>9.6417408030776697E-2</v>
      </c>
      <c r="AI676">
        <v>23.090486495151001</v>
      </c>
      <c r="AJ676">
        <v>39.065983058403901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-0.04</v>
      </c>
      <c r="AM676" t="s">
        <v>2949</v>
      </c>
      <c r="AN676">
        <v>13.15</v>
      </c>
      <c r="AO676" t="s">
        <v>2950</v>
      </c>
      <c r="AP676">
        <v>-7.3911201500317006E-2</v>
      </c>
      <c r="AQ676">
        <f>(Table2[[#This Row],[Sharpe Ratio]]-AVERAGE(Table2[Sharpe Ratio]))/_xlfn.STDEV.P(Table2[Sharpe Ratio])</f>
        <v>-1.4664540346958725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77" spans="1:44" x14ac:dyDescent="0.3">
      <c r="A677" t="s">
        <v>1933</v>
      </c>
      <c r="B677" t="s">
        <v>1934</v>
      </c>
      <c r="C677" t="s">
        <v>2916</v>
      </c>
      <c r="D677" t="s">
        <v>238</v>
      </c>
      <c r="E677">
        <v>2929.2717468000001</v>
      </c>
      <c r="F677">
        <v>477.6</v>
      </c>
      <c r="G677">
        <v>-54.086717870055097</v>
      </c>
      <c r="H677">
        <f>(Table2[[#This Row],[1Y Return vs Nifty]]-AVERAGE(Table2[1Y Return vs Nifty]))/_xlfn.STDEV.P(Table2[1Y Return vs Nifty])</f>
        <v>-1.1817782407731496</v>
      </c>
      <c r="I677">
        <v>8.0681555604278294</v>
      </c>
      <c r="J677">
        <f>(Table2[[#This Row],[1M Return vs Nifty]]-AVERAGE(Table2[1M Return vs Nifty]))/_xlfn.STDEV.P(Table2[1M Return vs Nifty])</f>
        <v>0.45638081139328135</v>
      </c>
      <c r="K677">
        <v>-22.788138783879901</v>
      </c>
      <c r="L677">
        <f>(Table2[[#This Row],[6M Return vs Nifty]]-AVERAGE(Table2[6M Return vs Nifty]))/_xlfn.STDEV.P(Table2[6M Return vs Nifty])</f>
        <v>-1.0813322278519282</v>
      </c>
      <c r="M677">
        <v>6.5461073723357801</v>
      </c>
      <c r="N677">
        <f>(Table2[[#This Row],[1W Return vs Nifty]]-AVERAGE(Table2[1W Return vs Nifty]))/_xlfn.STDEV.P(Table2[1W Return vs Nifty])</f>
        <v>1.3135267520948839</v>
      </c>
      <c r="O677">
        <v>447.6</v>
      </c>
      <c r="P677">
        <v>446.133551910412</v>
      </c>
      <c r="Q677">
        <v>498.84898016031599</v>
      </c>
      <c r="R677">
        <v>35.289381847472697</v>
      </c>
      <c r="S677" s="1">
        <f>(Table2[[#This Row],[Close Price]]-Table2[[#This Row],[20D EMA]])/Table2[[#This Row],[20D EMA]]</f>
        <v>6.7024128686327081E-2</v>
      </c>
      <c r="T677" s="1">
        <f>(Table2[[#This Row],[Close Price]]-Table2[[#This Row],[50D EMA]])/Table2[[#This Row],[50D EMA]]</f>
        <v>7.053145398915614E-2</v>
      </c>
      <c r="U677" s="1">
        <f>(Table2[[#This Row],[Close Price]]-Table2[[#This Row],[200D EMA]])/Table2[[#This Row],[200D EMA]]</f>
        <v>-4.2596018044353111E-2</v>
      </c>
      <c r="V677">
        <v>2.1008306378516401</v>
      </c>
      <c r="W677">
        <v>475.5</v>
      </c>
      <c r="X677">
        <v>489.9</v>
      </c>
      <c r="Y677">
        <v>475</v>
      </c>
      <c r="Z677">
        <v>496.5</v>
      </c>
      <c r="AA677">
        <v>400</v>
      </c>
      <c r="AB677">
        <v>496.5</v>
      </c>
      <c r="AC677" s="1">
        <f>(Table2[[#This Row],[Close Price]]/Table2[[#This Row],[Day Low]])-1</f>
        <v>4.4164037854890204E-3</v>
      </c>
      <c r="AD677" s="1">
        <f>(Table2[[#This Row],[Day High]]/Table2[[#This Row],[Close Price]])-1</f>
        <v>2.5753768844221092E-2</v>
      </c>
      <c r="AE677" s="1">
        <f>(Table2[[#This Row],[Close Price]]/Table2[[#This Row],[Current Week Low]])-1</f>
        <v>5.4736842105262973E-3</v>
      </c>
      <c r="AF677" s="1">
        <f>(Table2[[#This Row],[Current Week High]]/Table2[[#This Row],[Close Price]])-1</f>
        <v>3.9572864321608003E-2</v>
      </c>
      <c r="AG677" s="1">
        <f>(Table2[[#This Row],[Close Price]]/Table2[[#This Row],[Current Month Low]])-1</f>
        <v>0.19399999999999995</v>
      </c>
      <c r="AH677" s="1">
        <f>(Table2[[#This Row],[Current Month High]]/Table2[[#This Row],[Close Price]])-1</f>
        <v>3.9572864321608003E-2</v>
      </c>
      <c r="AI677">
        <v>45.508793969849201</v>
      </c>
      <c r="AJ677">
        <v>19.399999999999899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-0.02</v>
      </c>
      <c r="AM677" t="s">
        <v>2949</v>
      </c>
      <c r="AN677">
        <v>13.51</v>
      </c>
      <c r="AO677" t="s">
        <v>2950</v>
      </c>
      <c r="AP677">
        <v>-7.4253623548139996E-2</v>
      </c>
      <c r="AQ677">
        <f>(Table2[[#This Row],[Sharpe Ratio]]-AVERAGE(Table2[Sharpe Ratio]))/_xlfn.STDEV.P(Table2[Sharpe Ratio])</f>
        <v>-1.4702335357682401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78" spans="1:44" x14ac:dyDescent="0.3">
      <c r="A678" t="s">
        <v>38</v>
      </c>
      <c r="B678" t="s">
        <v>39</v>
      </c>
      <c r="C678" t="s">
        <v>2910</v>
      </c>
      <c r="D678" t="s">
        <v>40</v>
      </c>
      <c r="E678">
        <v>556629.91792410996</v>
      </c>
      <c r="F678">
        <v>2432.1999999999998</v>
      </c>
      <c r="G678">
        <v>-35.377878304313199</v>
      </c>
      <c r="H678">
        <f>(Table2[[#This Row],[1Y Return vs Nifty]]-AVERAGE(Table2[1Y Return vs Nifty]))/_xlfn.STDEV.P(Table2[1Y Return vs Nifty])</f>
        <v>-0.95891399393366461</v>
      </c>
      <c r="I678">
        <v>-0.24978421484820901</v>
      </c>
      <c r="J678">
        <f>(Table2[[#This Row],[1M Return vs Nifty]]-AVERAGE(Table2[1M Return vs Nifty]))/_xlfn.STDEV.P(Table2[1M Return vs Nifty])</f>
        <v>-0.35616513681484324</v>
      </c>
      <c r="K678">
        <v>-17.0118388468895</v>
      </c>
      <c r="L678">
        <f>(Table2[[#This Row],[6M Return vs Nifty]]-AVERAGE(Table2[6M Return vs Nifty]))/_xlfn.STDEV.P(Table2[6M Return vs Nifty])</f>
        <v>-0.90433505868265718</v>
      </c>
      <c r="M678">
        <v>-2.61328892629593</v>
      </c>
      <c r="N678">
        <f>(Table2[[#This Row],[1W Return vs Nifty]]-AVERAGE(Table2[1W Return vs Nifty]))/_xlfn.STDEV.P(Table2[1W Return vs Nifty])</f>
        <v>-0.50137634463431346</v>
      </c>
      <c r="O678">
        <v>2454.1999999999998</v>
      </c>
      <c r="P678">
        <v>2405.04027971906</v>
      </c>
      <c r="Q678">
        <v>2431.2599409795098</v>
      </c>
      <c r="R678">
        <v>61.676199737291803</v>
      </c>
      <c r="S678" s="1">
        <f>(Table2[[#This Row],[Close Price]]-Table2[[#This Row],[20D EMA]])/Table2[[#This Row],[20D EMA]]</f>
        <v>-8.9642245945725698E-3</v>
      </c>
      <c r="T678" s="1">
        <f>(Table2[[#This Row],[Close Price]]-Table2[[#This Row],[50D EMA]])/Table2[[#This Row],[50D EMA]]</f>
        <v>1.1292833849798328E-2</v>
      </c>
      <c r="U678" s="1">
        <f>(Table2[[#This Row],[Close Price]]-Table2[[#This Row],[200D EMA]])/Table2[[#This Row],[200D EMA]]</f>
        <v>3.8665508555670643E-4</v>
      </c>
      <c r="V678">
        <v>0.80375986149529399</v>
      </c>
      <c r="W678">
        <v>2427.9</v>
      </c>
      <c r="X678">
        <v>2446.6999999999998</v>
      </c>
      <c r="Y678">
        <v>2427.0500000000002</v>
      </c>
      <c r="Z678">
        <v>2467.85</v>
      </c>
      <c r="AA678">
        <v>2342.1</v>
      </c>
      <c r="AB678">
        <v>2723.95</v>
      </c>
      <c r="AC678" s="1">
        <f>(Table2[[#This Row],[Close Price]]/Table2[[#This Row],[Day Low]])-1</f>
        <v>1.7710778862389809E-3</v>
      </c>
      <c r="AD678" s="1">
        <f>(Table2[[#This Row],[Day High]]/Table2[[#This Row],[Close Price]])-1</f>
        <v>5.9616807828304363E-3</v>
      </c>
      <c r="AE678" s="1">
        <f>(Table2[[#This Row],[Close Price]]/Table2[[#This Row],[Current Week Low]])-1</f>
        <v>2.1219175542324109E-3</v>
      </c>
      <c r="AF678" s="1">
        <f>(Table2[[#This Row],[Current Week High]]/Table2[[#This Row],[Close Price]])-1</f>
        <v>1.4657511717786509E-2</v>
      </c>
      <c r="AG678" s="1">
        <f>(Table2[[#This Row],[Close Price]]/Table2[[#This Row],[Current Month Low]])-1</f>
        <v>3.8469749370223294E-2</v>
      </c>
      <c r="AH678" s="1">
        <f>(Table2[[#This Row],[Current Month High]]/Table2[[#This Row],[Close Price]])-1</f>
        <v>0.11995312885453502</v>
      </c>
      <c r="AI678">
        <v>13.8742702080421</v>
      </c>
      <c r="AJ678">
        <v>11.9771644299164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0.03</v>
      </c>
      <c r="AM678" t="s">
        <v>2950</v>
      </c>
      <c r="AN678">
        <v>-4.5999999999999996</v>
      </c>
      <c r="AO678" t="s">
        <v>2949</v>
      </c>
      <c r="AP678">
        <v>-7.6016626690771999E-2</v>
      </c>
      <c r="AQ678">
        <f>(Table2[[#This Row],[Sharpe Ratio]]-AVERAGE(Table2[Sharpe Ratio]))/_xlfn.STDEV.P(Table2[Sharpe Ratio])</f>
        <v>-1.4896927741862331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79" spans="1:44" x14ac:dyDescent="0.3">
      <c r="A679" t="s">
        <v>2289</v>
      </c>
      <c r="B679" t="s">
        <v>2290</v>
      </c>
      <c r="C679" t="s">
        <v>2918</v>
      </c>
      <c r="D679" t="s">
        <v>582</v>
      </c>
      <c r="E679">
        <v>1989.0931552500001</v>
      </c>
      <c r="F679">
        <v>544.75</v>
      </c>
      <c r="G679">
        <v>-45.822816695918497</v>
      </c>
      <c r="H679">
        <f>(Table2[[#This Row],[1Y Return vs Nifty]]-AVERAGE(Table2[1Y Return vs Nifty]))/_xlfn.STDEV.P(Table2[1Y Return vs Nifty])</f>
        <v>-1.0833366402314299</v>
      </c>
      <c r="I679">
        <v>6.2512604607479698</v>
      </c>
      <c r="J679">
        <f>(Table2[[#This Row],[1M Return vs Nifty]]-AVERAGE(Table2[1M Return vs Nifty]))/_xlfn.STDEV.P(Table2[1M Return vs Nifty])</f>
        <v>0.27889566585854175</v>
      </c>
      <c r="K679">
        <v>-29.2971935132326</v>
      </c>
      <c r="L679">
        <f>(Table2[[#This Row],[6M Return vs Nifty]]-AVERAGE(Table2[6M Return vs Nifty]))/_xlfn.STDEV.P(Table2[6M Return vs Nifty])</f>
        <v>-1.2807824422851402</v>
      </c>
      <c r="M679">
        <v>-1.39272525568428</v>
      </c>
      <c r="N679">
        <f>(Table2[[#This Row],[1W Return vs Nifty]]-AVERAGE(Table2[1W Return vs Nifty]))/_xlfn.STDEV.P(Table2[1W Return vs Nifty])</f>
        <v>-0.25952582159502091</v>
      </c>
      <c r="O679">
        <v>548.16999999999996</v>
      </c>
      <c r="P679">
        <v>544.90707722695697</v>
      </c>
      <c r="Q679">
        <v>604.71455307123995</v>
      </c>
      <c r="R679">
        <v>31.750859140244501</v>
      </c>
      <c r="S679" s="1">
        <f>(Table2[[#This Row],[Close Price]]-Table2[[#This Row],[20D EMA]])/Table2[[#This Row],[20D EMA]]</f>
        <v>-6.2389404746701922E-3</v>
      </c>
      <c r="T679" s="1">
        <f>(Table2[[#This Row],[Close Price]]-Table2[[#This Row],[50D EMA]])/Table2[[#This Row],[50D EMA]]</f>
        <v>-2.8826424453200482E-4</v>
      </c>
      <c r="U679" s="1">
        <f>(Table2[[#This Row],[Close Price]]-Table2[[#This Row],[200D EMA]])/Table2[[#This Row],[200D EMA]]</f>
        <v>-9.916174956711464E-2</v>
      </c>
      <c r="V679">
        <v>0.81086125542685705</v>
      </c>
      <c r="W679">
        <v>541.04999999999995</v>
      </c>
      <c r="X679">
        <v>565</v>
      </c>
      <c r="Y679">
        <v>541.04999999999995</v>
      </c>
      <c r="Z679">
        <v>567.85</v>
      </c>
      <c r="AA679">
        <v>461.05</v>
      </c>
      <c r="AB679">
        <v>582</v>
      </c>
      <c r="AC679" s="1">
        <f>(Table2[[#This Row],[Close Price]]/Table2[[#This Row],[Day Low]])-1</f>
        <v>6.8385546622309334E-3</v>
      </c>
      <c r="AD679" s="1">
        <f>(Table2[[#This Row],[Day High]]/Table2[[#This Row],[Close Price]])-1</f>
        <v>3.7173015144561727E-2</v>
      </c>
      <c r="AE679" s="1">
        <f>(Table2[[#This Row],[Close Price]]/Table2[[#This Row],[Current Week Low]])-1</f>
        <v>6.8385546622309334E-3</v>
      </c>
      <c r="AF679" s="1">
        <f>(Table2[[#This Row],[Current Week High]]/Table2[[#This Row],[Close Price]])-1</f>
        <v>4.2404772831574178E-2</v>
      </c>
      <c r="AG679" s="1">
        <f>(Table2[[#This Row],[Close Price]]/Table2[[#This Row],[Current Month Low]])-1</f>
        <v>0.18154213208979497</v>
      </c>
      <c r="AH679" s="1">
        <f>(Table2[[#This Row],[Current Month High]]/Table2[[#This Row],[Close Price]])-1</f>
        <v>6.8379990821477721E-2</v>
      </c>
      <c r="AI679">
        <v>45.3327214318494</v>
      </c>
      <c r="AJ679">
        <v>18.154213208979499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-7.0000000000000007E-2</v>
      </c>
      <c r="AM679" t="s">
        <v>2949</v>
      </c>
      <c r="AN679">
        <v>3.45</v>
      </c>
      <c r="AO679" t="s">
        <v>2950</v>
      </c>
      <c r="AP679">
        <v>-7.6194050333098007E-2</v>
      </c>
      <c r="AQ679">
        <f>(Table2[[#This Row],[Sharpe Ratio]]-AVERAGE(Table2[Sharpe Ratio]))/_xlfn.STDEV.P(Table2[Sharpe Ratio])</f>
        <v>-1.4916510968196552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80" spans="1:44" x14ac:dyDescent="0.3">
      <c r="A680" t="s">
        <v>247</v>
      </c>
      <c r="B680" t="s">
        <v>248</v>
      </c>
      <c r="C680" t="s">
        <v>2910</v>
      </c>
      <c r="D680" t="s">
        <v>188</v>
      </c>
      <c r="E680">
        <v>98897.505631219901</v>
      </c>
      <c r="F680">
        <v>593.35</v>
      </c>
      <c r="G680">
        <v>-22.907598153267799</v>
      </c>
      <c r="H680">
        <f>(Table2[[#This Row],[1Y Return vs Nifty]]-AVERAGE(Table2[1Y Return vs Nifty]))/_xlfn.STDEV.P(Table2[1Y Return vs Nifty])</f>
        <v>-0.8103649840405488</v>
      </c>
      <c r="I680">
        <v>3.4832927542697898</v>
      </c>
      <c r="J680">
        <f>(Table2[[#This Row],[1M Return vs Nifty]]-AVERAGE(Table2[1M Return vs Nifty]))/_xlfn.STDEV.P(Table2[1M Return vs Nifty])</f>
        <v>8.5040778652105513E-3</v>
      </c>
      <c r="K680">
        <v>0.71632035561778695</v>
      </c>
      <c r="L680">
        <f>(Table2[[#This Row],[6M Return vs Nifty]]-AVERAGE(Table2[6M Return vs Nifty]))/_xlfn.STDEV.P(Table2[6M Return vs Nifty])</f>
        <v>-0.36110945965657121</v>
      </c>
      <c r="M680">
        <v>-2.26905946063646</v>
      </c>
      <c r="N680">
        <f>(Table2[[#This Row],[1W Return vs Nifty]]-AVERAGE(Table2[1W Return vs Nifty]))/_xlfn.STDEV.P(Table2[1W Return vs Nifty])</f>
        <v>-0.43316845157654316</v>
      </c>
      <c r="O680">
        <v>589.53</v>
      </c>
      <c r="P680">
        <v>566.99273741888999</v>
      </c>
      <c r="Q680">
        <v>548.08079757867404</v>
      </c>
      <c r="R680">
        <v>68.127102227914904</v>
      </c>
      <c r="S680" s="1">
        <f>(Table2[[#This Row],[Close Price]]-Table2[[#This Row],[20D EMA]])/Table2[[#This Row],[20D EMA]]</f>
        <v>6.4797380964497992E-3</v>
      </c>
      <c r="T680" s="1">
        <f>(Table2[[#This Row],[Close Price]]-Table2[[#This Row],[50D EMA]])/Table2[[#This Row],[50D EMA]]</f>
        <v>4.6486067354399793E-2</v>
      </c>
      <c r="U680" s="1">
        <f>(Table2[[#This Row],[Close Price]]-Table2[[#This Row],[200D EMA]])/Table2[[#This Row],[200D EMA]]</f>
        <v>8.2595855613474281E-2</v>
      </c>
      <c r="V680">
        <v>0.85503618320742303</v>
      </c>
      <c r="W680">
        <v>592.5</v>
      </c>
      <c r="X680">
        <v>603.95000000000005</v>
      </c>
      <c r="Y680">
        <v>588.85</v>
      </c>
      <c r="Z680">
        <v>603.95000000000005</v>
      </c>
      <c r="AA680">
        <v>536.75</v>
      </c>
      <c r="AB680">
        <v>633.4</v>
      </c>
      <c r="AC680" s="1">
        <f>(Table2[[#This Row],[Close Price]]/Table2[[#This Row],[Day Low]])-1</f>
        <v>1.4345991561182103E-3</v>
      </c>
      <c r="AD680" s="1">
        <f>(Table2[[#This Row],[Day High]]/Table2[[#This Row],[Close Price]])-1</f>
        <v>1.7864666722844813E-2</v>
      </c>
      <c r="AE680" s="1">
        <f>(Table2[[#This Row],[Close Price]]/Table2[[#This Row],[Current Week Low]])-1</f>
        <v>7.642014095270433E-3</v>
      </c>
      <c r="AF680" s="1">
        <f>(Table2[[#This Row],[Current Week High]]/Table2[[#This Row],[Close Price]])-1</f>
        <v>1.7864666722844813E-2</v>
      </c>
      <c r="AG680" s="1">
        <f>(Table2[[#This Row],[Close Price]]/Table2[[#This Row],[Current Month Low]])-1</f>
        <v>0.1054494643688868</v>
      </c>
      <c r="AH680" s="1">
        <f>(Table2[[#This Row],[Current Month High]]/Table2[[#This Row],[Close Price]])-1</f>
        <v>6.7498103985843105E-2</v>
      </c>
      <c r="AI680">
        <v>6.7498103985843096</v>
      </c>
      <c r="AJ680">
        <v>21.289860997546999</v>
      </c>
      <c r="AK680" t="str">
        <f>IF(AND(Table2[[#This Row],[20D EMA]]&gt;Table2[[#This Row],[50D EMA]],Table2[[#This Row],[50D EMA]]&gt;Table2[[#This Row],[200D EMA]]),"Uptrend","Downtrend/NoTrend")</f>
        <v>Uptrend</v>
      </c>
      <c r="AL680">
        <v>7.0000000000000007E-2</v>
      </c>
      <c r="AM680" t="s">
        <v>2950</v>
      </c>
      <c r="AN680">
        <v>-0.64</v>
      </c>
      <c r="AO680" t="s">
        <v>2949</v>
      </c>
      <c r="AP680">
        <v>-7.7273031205067996E-2</v>
      </c>
      <c r="AQ680">
        <f>(Table2[[#This Row],[Sharpe Ratio]]-AVERAGE(Table2[Sharpe Ratio]))/_xlfn.STDEV.P(Table2[Sharpe Ratio])</f>
        <v>-1.5035604040287012</v>
      </c>
      <c r="AR6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-3.0996992214371537</v>
      </c>
    </row>
    <row r="681" spans="1:44" x14ac:dyDescent="0.3">
      <c r="A681" t="s">
        <v>1092</v>
      </c>
      <c r="B681" t="s">
        <v>1093</v>
      </c>
      <c r="C681" t="s">
        <v>2907</v>
      </c>
      <c r="D681" t="s">
        <v>21</v>
      </c>
      <c r="E681">
        <v>10064.023105259999</v>
      </c>
      <c r="F681">
        <v>502.3</v>
      </c>
      <c r="G681">
        <v>16.551067735577099</v>
      </c>
      <c r="H681">
        <f>(Table2[[#This Row],[1Y Return vs Nifty]]-AVERAGE(Table2[1Y Return vs Nifty]))/_xlfn.STDEV.P(Table2[1Y Return vs Nifty])</f>
        <v>-0.34032375974617723</v>
      </c>
      <c r="I681">
        <v>1.5895496826867499</v>
      </c>
      <c r="J681">
        <f>(Table2[[#This Row],[1M Return vs Nifty]]-AVERAGE(Table2[1M Return vs Nifty]))/_xlfn.STDEV.P(Table2[1M Return vs Nifty])</f>
        <v>-0.17648803572711735</v>
      </c>
      <c r="K681">
        <v>-0.507690161123173</v>
      </c>
      <c r="L681">
        <f>(Table2[[#This Row],[6M Return vs Nifty]]-AVERAGE(Table2[6M Return vs Nifty]))/_xlfn.STDEV.P(Table2[6M Return vs Nifty])</f>
        <v>-0.39861554466943588</v>
      </c>
      <c r="M681">
        <v>0.94735459678810297</v>
      </c>
      <c r="N681">
        <f>(Table2[[#This Row],[1W Return vs Nifty]]-AVERAGE(Table2[1W Return vs Nifty]))/_xlfn.STDEV.P(Table2[1W Return vs Nifty])</f>
        <v>0.20415300967032984</v>
      </c>
      <c r="O681">
        <v>499.24</v>
      </c>
      <c r="P681">
        <v>494.53171256956699</v>
      </c>
      <c r="Q681">
        <v>468.14119799190399</v>
      </c>
      <c r="R681">
        <v>53.820553185609299</v>
      </c>
      <c r="S681" s="1">
        <f>(Table2[[#This Row],[Close Price]]-Table2[[#This Row],[20D EMA]])/Table2[[#This Row],[20D EMA]]</f>
        <v>6.1293165611729875E-3</v>
      </c>
      <c r="T681" s="1">
        <f>(Table2[[#This Row],[Close Price]]-Table2[[#This Row],[50D EMA]])/Table2[[#This Row],[50D EMA]]</f>
        <v>1.5708370632227627E-2</v>
      </c>
      <c r="U681" s="1">
        <f>(Table2[[#This Row],[Close Price]]-Table2[[#This Row],[200D EMA]])/Table2[[#This Row],[200D EMA]]</f>
        <v>7.2966878699461862E-2</v>
      </c>
      <c r="V681">
        <v>0.39460563900747198</v>
      </c>
      <c r="W681">
        <v>495.55</v>
      </c>
      <c r="X681">
        <v>515.95000000000005</v>
      </c>
      <c r="Y681">
        <v>495.55</v>
      </c>
      <c r="Z681">
        <v>525</v>
      </c>
      <c r="AA681">
        <v>444</v>
      </c>
      <c r="AB681">
        <v>526.70000000000005</v>
      </c>
      <c r="AC681" s="1">
        <f>(Table2[[#This Row],[Close Price]]/Table2[[#This Row],[Day Low]])-1</f>
        <v>1.3621228937544139E-2</v>
      </c>
      <c r="AD681" s="1">
        <f>(Table2[[#This Row],[Day High]]/Table2[[#This Row],[Close Price]])-1</f>
        <v>2.7174995022894777E-2</v>
      </c>
      <c r="AE681" s="1">
        <f>(Table2[[#This Row],[Close Price]]/Table2[[#This Row],[Current Week Low]])-1</f>
        <v>1.3621228937544139E-2</v>
      </c>
      <c r="AF681" s="1">
        <f>(Table2[[#This Row],[Current Week High]]/Table2[[#This Row],[Close Price]])-1</f>
        <v>4.5192116265180049E-2</v>
      </c>
      <c r="AG681" s="1">
        <f>(Table2[[#This Row],[Close Price]]/Table2[[#This Row],[Current Month Low]])-1</f>
        <v>0.13130630630630624</v>
      </c>
      <c r="AH681" s="1">
        <f>(Table2[[#This Row],[Current Month High]]/Table2[[#This Row],[Close Price]])-1</f>
        <v>4.8576547879753296E-2</v>
      </c>
      <c r="AI681">
        <v>12.900656977901599</v>
      </c>
      <c r="AJ681">
        <v>46.849875749159402</v>
      </c>
      <c r="AK681" t="str">
        <f>IF(AND(Table2[[#This Row],[20D EMA]]&gt;Table2[[#This Row],[50D EMA]],Table2[[#This Row],[50D EMA]]&gt;Table2[[#This Row],[200D EMA]]),"Uptrend","Downtrend/NoTrend")</f>
        <v>Uptrend</v>
      </c>
      <c r="AL681">
        <v>0</v>
      </c>
      <c r="AM681">
        <v>0</v>
      </c>
      <c r="AN681">
        <v>1.25</v>
      </c>
      <c r="AO681" t="s">
        <v>2950</v>
      </c>
      <c r="AP681">
        <v>-7.7506992653724002E-2</v>
      </c>
      <c r="AQ681">
        <f>(Table2[[#This Row],[Sharpe Ratio]]-AVERAGE(Table2[Sharpe Ratio]))/_xlfn.STDEV.P(Table2[Sharpe Ratio])</f>
        <v>-1.5061427656251867</v>
      </c>
      <c r="AR6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-2.2174170960975874</v>
      </c>
    </row>
    <row r="682" spans="1:44" x14ac:dyDescent="0.3">
      <c r="A682" t="s">
        <v>1173</v>
      </c>
      <c r="B682" t="s">
        <v>1174</v>
      </c>
      <c r="C682" t="s">
        <v>2919</v>
      </c>
      <c r="D682" t="s">
        <v>95</v>
      </c>
      <c r="E682">
        <v>8938.9952587250009</v>
      </c>
      <c r="F682">
        <v>286.3</v>
      </c>
      <c r="G682">
        <v>-74.798873420920302</v>
      </c>
      <c r="H682">
        <f>(Table2[[#This Row],[1Y Return vs Nifty]]-AVERAGE(Table2[1Y Return vs Nifty]))/_xlfn.STDEV.P(Table2[1Y Return vs Nifty])</f>
        <v>-1.4285064748277234</v>
      </c>
      <c r="I682">
        <v>-9.1337839526914308</v>
      </c>
      <c r="J682">
        <f>(Table2[[#This Row],[1M Return vs Nifty]]-AVERAGE(Table2[1M Return vs Nifty]))/_xlfn.STDEV.P(Table2[1M Return vs Nifty])</f>
        <v>-1.2240071969753463</v>
      </c>
      <c r="K682">
        <v>-31.802434871569702</v>
      </c>
      <c r="L682">
        <f>(Table2[[#This Row],[6M Return vs Nifty]]-AVERAGE(Table2[6M Return vs Nifty]))/_xlfn.STDEV.P(Table2[6M Return vs Nifty])</f>
        <v>-1.3575479553901399</v>
      </c>
      <c r="M682">
        <v>-3.26207423593045</v>
      </c>
      <c r="N682">
        <f>(Table2[[#This Row],[1W Return vs Nifty]]-AVERAGE(Table2[1W Return vs Nifty]))/_xlfn.STDEV.P(Table2[1W Return vs Nifty])</f>
        <v>-0.62993093810069745</v>
      </c>
      <c r="O682">
        <v>288.64999999999998</v>
      </c>
      <c r="P682">
        <v>295.47184261932301</v>
      </c>
      <c r="Q682">
        <v>365.25849798565503</v>
      </c>
      <c r="R682">
        <v>52.1315106453456</v>
      </c>
      <c r="S682" s="1">
        <f>(Table2[[#This Row],[Close Price]]-Table2[[#This Row],[20D EMA]])/Table2[[#This Row],[20D EMA]]</f>
        <v>-8.1413476528666758E-3</v>
      </c>
      <c r="T682" s="1">
        <f>(Table2[[#This Row],[Close Price]]-Table2[[#This Row],[50D EMA]])/Table2[[#This Row],[50D EMA]]</f>
        <v>-3.1041342342524755E-2</v>
      </c>
      <c r="U682" s="1">
        <f>(Table2[[#This Row],[Close Price]]-Table2[[#This Row],[200D EMA]])/Table2[[#This Row],[200D EMA]]</f>
        <v>-0.21617155636651605</v>
      </c>
      <c r="V682">
        <v>0.62404933057408496</v>
      </c>
      <c r="W682">
        <v>285.60000000000002</v>
      </c>
      <c r="X682">
        <v>289.35000000000002</v>
      </c>
      <c r="Y682">
        <v>284.45</v>
      </c>
      <c r="Z682">
        <v>289.35000000000002</v>
      </c>
      <c r="AA682">
        <v>262.39999999999998</v>
      </c>
      <c r="AB682">
        <v>303.95</v>
      </c>
      <c r="AC682" s="1">
        <f>(Table2[[#This Row],[Close Price]]/Table2[[#This Row],[Day Low]])-1</f>
        <v>2.450980392156854E-3</v>
      </c>
      <c r="AD682" s="1">
        <f>(Table2[[#This Row],[Day High]]/Table2[[#This Row],[Close Price]])-1</f>
        <v>1.0653161019909207E-2</v>
      </c>
      <c r="AE682" s="1">
        <f>(Table2[[#This Row],[Close Price]]/Table2[[#This Row],[Current Week Low]])-1</f>
        <v>6.5037792230622227E-3</v>
      </c>
      <c r="AF682" s="1">
        <f>(Table2[[#This Row],[Current Week High]]/Table2[[#This Row],[Close Price]])-1</f>
        <v>1.0653161019909207E-2</v>
      </c>
      <c r="AG682" s="1">
        <f>(Table2[[#This Row],[Close Price]]/Table2[[#This Row],[Current Month Low]])-1</f>
        <v>9.1082317073170938E-2</v>
      </c>
      <c r="AH682" s="1">
        <f>(Table2[[#This Row],[Current Month High]]/Table2[[#This Row],[Close Price]])-1</f>
        <v>6.1648620328326853E-2</v>
      </c>
      <c r="AI682">
        <v>99.022004889975506</v>
      </c>
      <c r="AJ682">
        <v>9.6934865900383205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-0.11</v>
      </c>
      <c r="AM682" t="s">
        <v>2949</v>
      </c>
      <c r="AN682">
        <v>5.88</v>
      </c>
      <c r="AO682" t="s">
        <v>2950</v>
      </c>
      <c r="AP682">
        <v>-7.7726318944613002E-2</v>
      </c>
      <c r="AQ682">
        <f>(Table2[[#This Row],[Sharpe Ratio]]-AVERAGE(Table2[Sharpe Ratio]))/_xlfn.STDEV.P(Table2[Sharpe Ratio])</f>
        <v>-1.5085635909104846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83" spans="1:44" x14ac:dyDescent="0.3">
      <c r="A683" t="s">
        <v>1813</v>
      </c>
      <c r="B683" t="s">
        <v>1814</v>
      </c>
      <c r="C683" t="s">
        <v>2910</v>
      </c>
      <c r="D683" t="s">
        <v>188</v>
      </c>
      <c r="E683">
        <v>3412.7718917000002</v>
      </c>
      <c r="F683">
        <v>264.66000000000003</v>
      </c>
      <c r="G683">
        <v>12.0619292310997</v>
      </c>
      <c r="H683">
        <f>(Table2[[#This Row],[1Y Return vs Nifty]]-AVERAGE(Table2[1Y Return vs Nifty]))/_xlfn.STDEV.P(Table2[1Y Return vs Nifty])</f>
        <v>-0.39379946935621968</v>
      </c>
      <c r="I683">
        <v>7.9436061989102802</v>
      </c>
      <c r="J683">
        <f>(Table2[[#This Row],[1M Return vs Nifty]]-AVERAGE(Table2[1M Return vs Nifty]))/_xlfn.STDEV.P(Table2[1M Return vs Nifty])</f>
        <v>0.44421408720590461</v>
      </c>
      <c r="K683">
        <v>14.2025859040535</v>
      </c>
      <c r="L683">
        <f>(Table2[[#This Row],[6M Return vs Nifty]]-AVERAGE(Table2[6M Return vs Nifty]))/_xlfn.STDEV.P(Table2[6M Return vs Nifty])</f>
        <v>5.2136190807676092E-2</v>
      </c>
      <c r="M683">
        <v>-0.62983230860399797</v>
      </c>
      <c r="N683">
        <f>(Table2[[#This Row],[1W Return vs Nifty]]-AVERAGE(Table2[1W Return vs Nifty]))/_xlfn.STDEV.P(Table2[1W Return vs Nifty])</f>
        <v>-0.10836118945264878</v>
      </c>
      <c r="O683">
        <v>255.38</v>
      </c>
      <c r="P683">
        <v>245.360338749368</v>
      </c>
      <c r="Q683">
        <v>227.87214528277201</v>
      </c>
      <c r="R683">
        <v>46.220275085723699</v>
      </c>
      <c r="S683" s="1">
        <f>(Table2[[#This Row],[Close Price]]-Table2[[#This Row],[20D EMA]])/Table2[[#This Row],[20D EMA]]</f>
        <v>3.6338006108544249E-2</v>
      </c>
      <c r="T683" s="1">
        <f>(Table2[[#This Row],[Close Price]]-Table2[[#This Row],[50D EMA]])/Table2[[#This Row],[50D EMA]]</f>
        <v>7.8658439049296994E-2</v>
      </c>
      <c r="U683" s="1">
        <f>(Table2[[#This Row],[Close Price]]-Table2[[#This Row],[200D EMA]])/Table2[[#This Row],[200D EMA]]</f>
        <v>0.16144077053198883</v>
      </c>
      <c r="V683">
        <v>1.33797939399387</v>
      </c>
      <c r="W683">
        <v>263.39999999999998</v>
      </c>
      <c r="X683">
        <v>270.74</v>
      </c>
      <c r="Y683">
        <v>263.39999999999998</v>
      </c>
      <c r="Z683">
        <v>273.39999999999998</v>
      </c>
      <c r="AA683">
        <v>220</v>
      </c>
      <c r="AB683">
        <v>274.45</v>
      </c>
      <c r="AC683" s="1">
        <f>(Table2[[#This Row],[Close Price]]/Table2[[#This Row],[Day Low]])-1</f>
        <v>4.7835990888385194E-3</v>
      </c>
      <c r="AD683" s="1">
        <f>(Table2[[#This Row],[Day High]]/Table2[[#This Row],[Close Price]])-1</f>
        <v>2.2972870853170013E-2</v>
      </c>
      <c r="AE683" s="1">
        <f>(Table2[[#This Row],[Close Price]]/Table2[[#This Row],[Current Week Low]])-1</f>
        <v>4.7835990888385194E-3</v>
      </c>
      <c r="AF683" s="1">
        <f>(Table2[[#This Row],[Current Week High]]/Table2[[#This Row],[Close Price]])-1</f>
        <v>3.3023501851431769E-2</v>
      </c>
      <c r="AG683" s="1">
        <f>(Table2[[#This Row],[Close Price]]/Table2[[#This Row],[Current Month Low]])-1</f>
        <v>0.20300000000000007</v>
      </c>
      <c r="AH683" s="1">
        <f>(Table2[[#This Row],[Current Month High]]/Table2[[#This Row],[Close Price]])-1</f>
        <v>3.699085619285114E-2</v>
      </c>
      <c r="AI683">
        <v>3.69908561928511</v>
      </c>
      <c r="AJ683">
        <v>40.926517571884901</v>
      </c>
      <c r="AK683" t="str">
        <f>IF(AND(Table2[[#This Row],[20D EMA]]&gt;Table2[[#This Row],[50D EMA]],Table2[[#This Row],[50D EMA]]&gt;Table2[[#This Row],[200D EMA]]),"Uptrend","Downtrend/NoTrend")</f>
        <v>Uptrend</v>
      </c>
      <c r="AL683">
        <v>0.09</v>
      </c>
      <c r="AM683" t="s">
        <v>2950</v>
      </c>
      <c r="AN683">
        <v>8.3800000000000008</v>
      </c>
      <c r="AO683" t="s">
        <v>2950</v>
      </c>
      <c r="AP683">
        <v>-7.8267535475611993E-2</v>
      </c>
      <c r="AQ683">
        <f>(Table2[[#This Row],[Sharpe Ratio]]-AVERAGE(Table2[Sharpe Ratio]))/_xlfn.STDEV.P(Table2[Sharpe Ratio])</f>
        <v>-1.5145372963780457</v>
      </c>
      <c r="AR6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-1.5203476771733335</v>
      </c>
    </row>
    <row r="684" spans="1:44" x14ac:dyDescent="0.3">
      <c r="A684" t="s">
        <v>1702</v>
      </c>
      <c r="B684" t="s">
        <v>1703</v>
      </c>
      <c r="C684" t="s">
        <v>2919</v>
      </c>
      <c r="D684" t="s">
        <v>400</v>
      </c>
      <c r="E684">
        <v>4042.8765875399999</v>
      </c>
      <c r="F684">
        <v>1870.85</v>
      </c>
      <c r="G684">
        <v>53.427944447567199</v>
      </c>
      <c r="H684">
        <f>(Table2[[#This Row],[1Y Return vs Nifty]]-AVERAGE(Table2[1Y Return vs Nifty]))/_xlfn.STDEV.P(Table2[1Y Return vs Nifty])</f>
        <v>9.896256399029528E-2</v>
      </c>
      <c r="I684">
        <v>10.817600269593401</v>
      </c>
      <c r="J684">
        <f>(Table2[[#This Row],[1M Return vs Nifty]]-AVERAGE(Table2[1M Return vs Nifty]))/_xlfn.STDEV.P(Table2[1M Return vs Nifty])</f>
        <v>0.72496296257633808</v>
      </c>
      <c r="K684">
        <v>55.7217249267037</v>
      </c>
      <c r="L684">
        <f>(Table2[[#This Row],[6M Return vs Nifty]]-AVERAGE(Table2[6M Return vs Nifty]))/_xlfn.STDEV.P(Table2[6M Return vs Nifty])</f>
        <v>1.3243641141352518</v>
      </c>
      <c r="M684">
        <v>-5.8763067762722798</v>
      </c>
      <c r="N684">
        <f>(Table2[[#This Row],[1W Return vs Nifty]]-AVERAGE(Table2[1W Return vs Nifty]))/_xlfn.STDEV.P(Table2[1W Return vs Nifty])</f>
        <v>-1.1479321882207953</v>
      </c>
      <c r="O684">
        <v>1762.68</v>
      </c>
      <c r="P684">
        <v>1551.329744158</v>
      </c>
      <c r="Q684">
        <v>1286.8375610144601</v>
      </c>
      <c r="R684">
        <v>82.584846674466704</v>
      </c>
      <c r="S684" s="1">
        <f>(Table2[[#This Row],[Close Price]]-Table2[[#This Row],[20D EMA]])/Table2[[#This Row],[20D EMA]]</f>
        <v>6.1366782399527899E-2</v>
      </c>
      <c r="T684" s="1">
        <f>(Table2[[#This Row],[Close Price]]-Table2[[#This Row],[50D EMA]])/Table2[[#This Row],[50D EMA]]</f>
        <v>0.20596540293593271</v>
      </c>
      <c r="U684" s="1">
        <f>(Table2[[#This Row],[Close Price]]-Table2[[#This Row],[200D EMA]])/Table2[[#This Row],[200D EMA]]</f>
        <v>0.45383539980379645</v>
      </c>
      <c r="V684">
        <v>0.43234206584169199</v>
      </c>
      <c r="W684">
        <v>1824.95</v>
      </c>
      <c r="X684">
        <v>1918</v>
      </c>
      <c r="Y684">
        <v>1800</v>
      </c>
      <c r="Z684">
        <v>1918</v>
      </c>
      <c r="AA684">
        <v>1633.9</v>
      </c>
      <c r="AB684">
        <v>1978</v>
      </c>
      <c r="AC684" s="1">
        <f>(Table2[[#This Row],[Close Price]]/Table2[[#This Row],[Day Low]])-1</f>
        <v>2.5151374010246696E-2</v>
      </c>
      <c r="AD684" s="1">
        <f>(Table2[[#This Row],[Day High]]/Table2[[#This Row],[Close Price]])-1</f>
        <v>2.5202448085094975E-2</v>
      </c>
      <c r="AE684" s="1">
        <f>(Table2[[#This Row],[Close Price]]/Table2[[#This Row],[Current Week Low]])-1</f>
        <v>3.9361111111110958E-2</v>
      </c>
      <c r="AF684" s="1">
        <f>(Table2[[#This Row],[Current Week High]]/Table2[[#This Row],[Close Price]])-1</f>
        <v>2.5202448085094975E-2</v>
      </c>
      <c r="AG684" s="1">
        <f>(Table2[[#This Row],[Close Price]]/Table2[[#This Row],[Current Month Low]])-1</f>
        <v>0.1450211151233245</v>
      </c>
      <c r="AH684" s="1">
        <f>(Table2[[#This Row],[Current Month High]]/Table2[[#This Row],[Close Price]])-1</f>
        <v>5.7273431862522539E-2</v>
      </c>
      <c r="AI684">
        <v>5.7273431862522504</v>
      </c>
      <c r="AJ684">
        <v>99.4509594882729</v>
      </c>
      <c r="AK684" t="str">
        <f>IF(AND(Table2[[#This Row],[20D EMA]]&gt;Table2[[#This Row],[50D EMA]],Table2[[#This Row],[50D EMA]]&gt;Table2[[#This Row],[200D EMA]]),"Uptrend","Downtrend/NoTrend")</f>
        <v>Uptrend</v>
      </c>
      <c r="AL684">
        <v>0.43</v>
      </c>
      <c r="AM684" t="s">
        <v>2950</v>
      </c>
      <c r="AN684">
        <v>-2.11</v>
      </c>
      <c r="AO684" t="s">
        <v>2949</v>
      </c>
      <c r="AP684">
        <v>-7.9746368219554997E-2</v>
      </c>
      <c r="AQ684">
        <f>(Table2[[#This Row],[Sharpe Ratio]]-AVERAGE(Table2[Sharpe Ratio]))/_xlfn.STDEV.P(Table2[Sharpe Ratio])</f>
        <v>-1.5308599893153709</v>
      </c>
      <c r="AR6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-0.53050253683428106</v>
      </c>
    </row>
    <row r="685" spans="1:44" x14ac:dyDescent="0.3">
      <c r="A685" t="s">
        <v>1680</v>
      </c>
      <c r="B685" t="s">
        <v>1681</v>
      </c>
      <c r="C685" t="s">
        <v>2915</v>
      </c>
      <c r="D685" t="s">
        <v>523</v>
      </c>
      <c r="E685">
        <v>4178.8656827499999</v>
      </c>
      <c r="F685">
        <v>380.5</v>
      </c>
      <c r="G685">
        <v>11.959891179085201</v>
      </c>
      <c r="H685">
        <f>(Table2[[#This Row],[1Y Return vs Nifty]]-AVERAGE(Table2[1Y Return vs Nifty]))/_xlfn.STDEV.P(Table2[1Y Return vs Nifty])</f>
        <v>-0.39501497144715764</v>
      </c>
      <c r="I685">
        <v>7.3549199653297703E-2</v>
      </c>
      <c r="J685">
        <f>(Table2[[#This Row],[1M Return vs Nifty]]-AVERAGE(Table2[1M Return vs Nifty]))/_xlfn.STDEV.P(Table2[1M Return vs Nifty])</f>
        <v>-0.32458000119575553</v>
      </c>
      <c r="K685">
        <v>-11.4765022080176</v>
      </c>
      <c r="L685">
        <f>(Table2[[#This Row],[6M Return vs Nifty]]-AVERAGE(Table2[6M Return vs Nifty]))/_xlfn.STDEV.P(Table2[6M Return vs Nifty])</f>
        <v>-0.73472147798799825</v>
      </c>
      <c r="M685">
        <v>-3.2658352494496801</v>
      </c>
      <c r="N685">
        <f>(Table2[[#This Row],[1W Return vs Nifty]]-AVERAGE(Table2[1W Return vs Nifty]))/_xlfn.STDEV.P(Table2[1W Return vs Nifty])</f>
        <v>-0.63067617008546384</v>
      </c>
      <c r="O685">
        <v>376.19</v>
      </c>
      <c r="P685">
        <v>374.417745499023</v>
      </c>
      <c r="Q685">
        <v>357.32644850446502</v>
      </c>
      <c r="R685">
        <v>39.483321248162099</v>
      </c>
      <c r="S685" s="1">
        <f>(Table2[[#This Row],[Close Price]]-Table2[[#This Row],[20D EMA]])/Table2[[#This Row],[20D EMA]]</f>
        <v>1.1456976527818396E-2</v>
      </c>
      <c r="T685" s="1">
        <f>(Table2[[#This Row],[Close Price]]-Table2[[#This Row],[50D EMA]])/Table2[[#This Row],[50D EMA]]</f>
        <v>1.6244567930055208E-2</v>
      </c>
      <c r="U685" s="1">
        <f>(Table2[[#This Row],[Close Price]]-Table2[[#This Row],[200D EMA]])/Table2[[#This Row],[200D EMA]]</f>
        <v>6.4852606328258997E-2</v>
      </c>
      <c r="V685">
        <v>2.1804919047514502</v>
      </c>
      <c r="W685">
        <v>379</v>
      </c>
      <c r="X685">
        <v>386.4</v>
      </c>
      <c r="Y685">
        <v>379</v>
      </c>
      <c r="Z685">
        <v>391.6</v>
      </c>
      <c r="AA685">
        <v>334.05</v>
      </c>
      <c r="AB685">
        <v>409.8</v>
      </c>
      <c r="AC685" s="1">
        <f>(Table2[[#This Row],[Close Price]]/Table2[[#This Row],[Day Low]])-1</f>
        <v>3.9577836411608391E-3</v>
      </c>
      <c r="AD685" s="1">
        <f>(Table2[[#This Row],[Day High]]/Table2[[#This Row],[Close Price]])-1</f>
        <v>1.5505913272010563E-2</v>
      </c>
      <c r="AE685" s="1">
        <f>(Table2[[#This Row],[Close Price]]/Table2[[#This Row],[Current Week Low]])-1</f>
        <v>3.9577836411608391E-3</v>
      </c>
      <c r="AF685" s="1">
        <f>(Table2[[#This Row],[Current Week High]]/Table2[[#This Row],[Close Price]])-1</f>
        <v>2.9172141918528238E-2</v>
      </c>
      <c r="AG685" s="1">
        <f>(Table2[[#This Row],[Close Price]]/Table2[[#This Row],[Current Month Low]])-1</f>
        <v>0.13905104026343351</v>
      </c>
      <c r="AH685" s="1">
        <f>(Table2[[#This Row],[Current Month High]]/Table2[[#This Row],[Close Price]])-1</f>
        <v>7.7003942181340435E-2</v>
      </c>
      <c r="AI685">
        <v>11.7345597897503</v>
      </c>
      <c r="AJ685">
        <v>43.260542168674597</v>
      </c>
      <c r="AK685" t="str">
        <f>IF(AND(Table2[[#This Row],[20D EMA]]&gt;Table2[[#This Row],[50D EMA]],Table2[[#This Row],[50D EMA]]&gt;Table2[[#This Row],[200D EMA]]),"Uptrend","Downtrend/NoTrend")</f>
        <v>Uptrend</v>
      </c>
      <c r="AL685">
        <v>0.02</v>
      </c>
      <c r="AM685" t="s">
        <v>2950</v>
      </c>
      <c r="AN685">
        <v>5.46</v>
      </c>
      <c r="AO685" t="s">
        <v>2950</v>
      </c>
      <c r="AP685">
        <v>-8.1452231829388003E-2</v>
      </c>
      <c r="AQ685">
        <f>(Table2[[#This Row],[Sharpe Ratio]]-AVERAGE(Table2[Sharpe Ratio]))/_xlfn.STDEV.P(Table2[Sharpe Ratio])</f>
        <v>-1.5496885471832607</v>
      </c>
      <c r="AR6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-3.6346811678996356</v>
      </c>
    </row>
    <row r="686" spans="1:44" x14ac:dyDescent="0.3">
      <c r="A686" t="s">
        <v>2445</v>
      </c>
      <c r="B686" t="s">
        <v>2446</v>
      </c>
      <c r="C686" t="s">
        <v>2922</v>
      </c>
      <c r="D686" t="s">
        <v>523</v>
      </c>
      <c r="E686">
        <v>1663.7668315450001</v>
      </c>
      <c r="F686">
        <v>106.86</v>
      </c>
      <c r="G686">
        <v>-62.9831563890002</v>
      </c>
      <c r="H686">
        <f>(Table2[[#This Row],[1Y Return vs Nifty]]-AVERAGE(Table2[1Y Return vs Nifty]))/_xlfn.STDEV.P(Table2[1Y Return vs Nifty])</f>
        <v>-1.2877547799973696</v>
      </c>
      <c r="I686">
        <v>5.1257277902934302</v>
      </c>
      <c r="J686">
        <f>(Table2[[#This Row],[1M Return vs Nifty]]-AVERAGE(Table2[1M Return vs Nifty]))/_xlfn.STDEV.P(Table2[1M Return vs Nifty])</f>
        <v>0.16894692426364888</v>
      </c>
      <c r="K686">
        <v>-31.660099969552402</v>
      </c>
      <c r="L686">
        <f>(Table2[[#This Row],[6M Return vs Nifty]]-AVERAGE(Table2[6M Return vs Nifty]))/_xlfn.STDEV.P(Table2[6M Return vs Nifty])</f>
        <v>-1.3531865345834198</v>
      </c>
      <c r="M686">
        <v>-4.8275387828650604</v>
      </c>
      <c r="N686">
        <f>(Table2[[#This Row],[1W Return vs Nifty]]-AVERAGE(Table2[1W Return vs Nifty]))/_xlfn.STDEV.P(Table2[1W Return vs Nifty])</f>
        <v>-0.94012239192782643</v>
      </c>
      <c r="O686">
        <v>104.11</v>
      </c>
      <c r="P686">
        <v>103.653687196905</v>
      </c>
      <c r="Q686">
        <v>120.443759439602</v>
      </c>
      <c r="R686">
        <v>50.268876696539799</v>
      </c>
      <c r="S686" s="1">
        <f>(Table2[[#This Row],[Close Price]]-Table2[[#This Row],[20D EMA]])/Table2[[#This Row],[20D EMA]]</f>
        <v>2.6414369416962829E-2</v>
      </c>
      <c r="T686" s="1">
        <f>(Table2[[#This Row],[Close Price]]-Table2[[#This Row],[50D EMA]])/Table2[[#This Row],[50D EMA]]</f>
        <v>3.0932935333059141E-2</v>
      </c>
      <c r="U686" s="1">
        <f>(Table2[[#This Row],[Close Price]]-Table2[[#This Row],[200D EMA]])/Table2[[#This Row],[200D EMA]]</f>
        <v>-0.11278093197027569</v>
      </c>
      <c r="V686">
        <v>1.38500092344312</v>
      </c>
      <c r="W686">
        <v>106</v>
      </c>
      <c r="X686">
        <v>108.95</v>
      </c>
      <c r="Y686">
        <v>106</v>
      </c>
      <c r="Z686">
        <v>109.99</v>
      </c>
      <c r="AA686">
        <v>79.95</v>
      </c>
      <c r="AB686">
        <v>113.5</v>
      </c>
      <c r="AC686" s="1">
        <f>(Table2[[#This Row],[Close Price]]/Table2[[#This Row],[Day Low]])-1</f>
        <v>8.1132075471697096E-3</v>
      </c>
      <c r="AD686" s="1">
        <f>(Table2[[#This Row],[Day High]]/Table2[[#This Row],[Close Price]])-1</f>
        <v>1.9558300580198473E-2</v>
      </c>
      <c r="AE686" s="1">
        <f>(Table2[[#This Row],[Close Price]]/Table2[[#This Row],[Current Week Low]])-1</f>
        <v>8.1132075471697096E-3</v>
      </c>
      <c r="AF686" s="1">
        <f>(Table2[[#This Row],[Current Week High]]/Table2[[#This Row],[Close Price]])-1</f>
        <v>2.929066067752184E-2</v>
      </c>
      <c r="AG686" s="1">
        <f>(Table2[[#This Row],[Close Price]]/Table2[[#This Row],[Current Month Low]])-1</f>
        <v>0.33658536585365839</v>
      </c>
      <c r="AH686" s="1">
        <f>(Table2[[#This Row],[Current Month High]]/Table2[[#This Row],[Close Price]])-1</f>
        <v>6.213737600598912E-2</v>
      </c>
      <c r="AI686">
        <v>74.387048474639698</v>
      </c>
      <c r="AJ686">
        <v>33.658536585365802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0.01</v>
      </c>
      <c r="AM686" t="s">
        <v>2950</v>
      </c>
      <c r="AN686">
        <v>11.84</v>
      </c>
      <c r="AO686" t="s">
        <v>2950</v>
      </c>
      <c r="AP686">
        <v>-8.3867565838974006E-2</v>
      </c>
      <c r="AQ686">
        <f>(Table2[[#This Row],[Sharpe Ratio]]-AVERAGE(Table2[Sharpe Ratio]))/_xlfn.STDEV.P(Table2[Sharpe Ratio])</f>
        <v>-1.5763479213018194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87" spans="1:44" x14ac:dyDescent="0.3">
      <c r="A687" t="s">
        <v>1622</v>
      </c>
      <c r="B687" t="s">
        <v>1623</v>
      </c>
      <c r="C687" t="s">
        <v>2915</v>
      </c>
      <c r="D687" t="s">
        <v>65</v>
      </c>
      <c r="E687">
        <v>4526.8793999999998</v>
      </c>
      <c r="F687">
        <v>516.85</v>
      </c>
      <c r="G687">
        <v>-12.205251067641701</v>
      </c>
      <c r="H687">
        <f>(Table2[[#This Row],[1Y Return vs Nifty]]-AVERAGE(Table2[1Y Return vs Nifty]))/_xlfn.STDEV.P(Table2[1Y Return vs Nifty])</f>
        <v>-0.68287602277860349</v>
      </c>
      <c r="I687">
        <v>1.6386090458457001</v>
      </c>
      <c r="J687">
        <f>(Table2[[#This Row],[1M Return vs Nifty]]-AVERAGE(Table2[1M Return vs Nifty]))/_xlfn.STDEV.P(Table2[1M Return vs Nifty])</f>
        <v>-0.17169562464535365</v>
      </c>
      <c r="K687">
        <v>-6.4738173250182403</v>
      </c>
      <c r="L687">
        <f>(Table2[[#This Row],[6M Return vs Nifty]]-AVERAGE(Table2[6M Return vs Nifty]))/_xlfn.STDEV.P(Table2[6M Return vs Nifty])</f>
        <v>-0.58142939270924443</v>
      </c>
      <c r="M687">
        <v>-2.4653762621127999</v>
      </c>
      <c r="N687">
        <f>(Table2[[#This Row],[1W Return vs Nifty]]-AVERAGE(Table2[1W Return vs Nifty]))/_xlfn.STDEV.P(Table2[1W Return vs Nifty])</f>
        <v>-0.47206795535635082</v>
      </c>
      <c r="O687">
        <v>507.35</v>
      </c>
      <c r="P687">
        <v>498.34020292406802</v>
      </c>
      <c r="Q687">
        <v>495.72972906071499</v>
      </c>
      <c r="R687">
        <v>58.1206060791433</v>
      </c>
      <c r="S687" s="1">
        <f>(Table2[[#This Row],[Close Price]]-Table2[[#This Row],[20D EMA]])/Table2[[#This Row],[20D EMA]]</f>
        <v>1.8724746230412929E-2</v>
      </c>
      <c r="T687" s="1">
        <f>(Table2[[#This Row],[Close Price]]-Table2[[#This Row],[50D EMA]])/Table2[[#This Row],[50D EMA]]</f>
        <v>3.7142893483856312E-2</v>
      </c>
      <c r="U687" s="1">
        <f>(Table2[[#This Row],[Close Price]]-Table2[[#This Row],[200D EMA]])/Table2[[#This Row],[200D EMA]]</f>
        <v>4.2604406597326158E-2</v>
      </c>
      <c r="V687">
        <v>0.92226173787809296</v>
      </c>
      <c r="W687">
        <v>515</v>
      </c>
      <c r="X687">
        <v>523.4</v>
      </c>
      <c r="Y687">
        <v>505.05</v>
      </c>
      <c r="Z687">
        <v>523.4</v>
      </c>
      <c r="AA687">
        <v>451.05</v>
      </c>
      <c r="AB687">
        <v>538.95000000000005</v>
      </c>
      <c r="AC687" s="1">
        <f>(Table2[[#This Row],[Close Price]]/Table2[[#This Row],[Day Low]])-1</f>
        <v>3.5922330097086785E-3</v>
      </c>
      <c r="AD687" s="1">
        <f>(Table2[[#This Row],[Day High]]/Table2[[#This Row],[Close Price]])-1</f>
        <v>1.2672922511366869E-2</v>
      </c>
      <c r="AE687" s="1">
        <f>(Table2[[#This Row],[Close Price]]/Table2[[#This Row],[Current Week Low]])-1</f>
        <v>2.3364023364023323E-2</v>
      </c>
      <c r="AF687" s="1">
        <f>(Table2[[#This Row],[Current Week High]]/Table2[[#This Row],[Close Price]])-1</f>
        <v>1.2672922511366869E-2</v>
      </c>
      <c r="AG687" s="1">
        <f>(Table2[[#This Row],[Close Price]]/Table2[[#This Row],[Current Month Low]])-1</f>
        <v>0.14588183128256293</v>
      </c>
      <c r="AH687" s="1">
        <f>(Table2[[#This Row],[Current Month High]]/Table2[[#This Row],[Close Price]])-1</f>
        <v>4.2759020992551022E-2</v>
      </c>
      <c r="AI687">
        <v>24.939537583438099</v>
      </c>
      <c r="AJ687">
        <v>19.904883424196701</v>
      </c>
      <c r="AK687" t="str">
        <f>IF(AND(Table2[[#This Row],[20D EMA]]&gt;Table2[[#This Row],[50D EMA]],Table2[[#This Row],[50D EMA]]&gt;Table2[[#This Row],[200D EMA]]),"Uptrend","Downtrend/NoTrend")</f>
        <v>Uptrend</v>
      </c>
      <c r="AL687">
        <v>7.0000000000000007E-2</v>
      </c>
      <c r="AM687" t="s">
        <v>2950</v>
      </c>
      <c r="AN687">
        <v>5.04</v>
      </c>
      <c r="AO687" t="s">
        <v>2950</v>
      </c>
      <c r="AP687">
        <v>-8.4084431462579004E-2</v>
      </c>
      <c r="AQ687">
        <f>(Table2[[#This Row],[Sharpe Ratio]]-AVERAGE(Table2[Sharpe Ratio]))/_xlfn.STDEV.P(Table2[Sharpe Ratio])</f>
        <v>-1.5787415868446362</v>
      </c>
      <c r="AR6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-3.4868105823341886</v>
      </c>
    </row>
    <row r="688" spans="1:44" x14ac:dyDescent="0.3">
      <c r="A688" t="s">
        <v>2184</v>
      </c>
      <c r="B688" t="s">
        <v>2185</v>
      </c>
      <c r="C688" t="s">
        <v>2915</v>
      </c>
      <c r="D688" t="s">
        <v>268</v>
      </c>
      <c r="E688">
        <v>2182.0835093400001</v>
      </c>
      <c r="F688">
        <v>404.8</v>
      </c>
      <c r="G688">
        <v>-31.569582567662501</v>
      </c>
      <c r="H688">
        <f>(Table2[[#This Row],[1Y Return vs Nifty]]-AVERAGE(Table2[1Y Return vs Nifty]))/_xlfn.STDEV.P(Table2[1Y Return vs Nifty])</f>
        <v>-0.9135486489528456</v>
      </c>
      <c r="I688">
        <v>7.0693529034100804</v>
      </c>
      <c r="J688">
        <f>(Table2[[#This Row],[1M Return vs Nifty]]-AVERAGE(Table2[1M Return vs Nifty]))/_xlfn.STDEV.P(Table2[1M Return vs Nifty])</f>
        <v>0.35881181306612664</v>
      </c>
      <c r="K688">
        <v>-26.343921006217599</v>
      </c>
      <c r="L688">
        <f>(Table2[[#This Row],[6M Return vs Nifty]]-AVERAGE(Table2[6M Return vs Nifty]))/_xlfn.STDEV.P(Table2[6M Return vs Nifty])</f>
        <v>-1.1902883752821993</v>
      </c>
      <c r="M688">
        <v>-0.60824435777795105</v>
      </c>
      <c r="N688">
        <f>(Table2[[#This Row],[1W Return vs Nifty]]-AVERAGE(Table2[1W Return vs Nifty]))/_xlfn.STDEV.P(Table2[1W Return vs Nifty])</f>
        <v>-0.10408361072051299</v>
      </c>
      <c r="O688">
        <v>392.02</v>
      </c>
      <c r="P688">
        <v>387.06462368407398</v>
      </c>
      <c r="Q688">
        <v>403.62252939405101</v>
      </c>
      <c r="R688">
        <v>41.437907862915701</v>
      </c>
      <c r="S688" s="1">
        <f>(Table2[[#This Row],[Close Price]]-Table2[[#This Row],[20D EMA]])/Table2[[#This Row],[20D EMA]]</f>
        <v>3.2600377531758658E-2</v>
      </c>
      <c r="T688" s="1">
        <f>(Table2[[#This Row],[Close Price]]-Table2[[#This Row],[50D EMA]])/Table2[[#This Row],[50D EMA]]</f>
        <v>4.5820194434513406E-2</v>
      </c>
      <c r="U688" s="1">
        <f>(Table2[[#This Row],[Close Price]]-Table2[[#This Row],[200D EMA]])/Table2[[#This Row],[200D EMA]]</f>
        <v>2.9172568927624187E-3</v>
      </c>
      <c r="V688">
        <v>2.0647915962750498</v>
      </c>
      <c r="W688">
        <v>402.25</v>
      </c>
      <c r="X688">
        <v>416.5</v>
      </c>
      <c r="Y688">
        <v>402.25</v>
      </c>
      <c r="Z688">
        <v>416.5</v>
      </c>
      <c r="AA688">
        <v>330.85</v>
      </c>
      <c r="AB688">
        <v>426.5</v>
      </c>
      <c r="AC688" s="1">
        <f>(Table2[[#This Row],[Close Price]]/Table2[[#This Row],[Day Low]])-1</f>
        <v>6.3393412057177745E-3</v>
      </c>
      <c r="AD688" s="1">
        <f>(Table2[[#This Row],[Day High]]/Table2[[#This Row],[Close Price]])-1</f>
        <v>2.890316205533594E-2</v>
      </c>
      <c r="AE688" s="1">
        <f>(Table2[[#This Row],[Close Price]]/Table2[[#This Row],[Current Week Low]])-1</f>
        <v>6.3393412057177745E-3</v>
      </c>
      <c r="AF688" s="1">
        <f>(Table2[[#This Row],[Current Week High]]/Table2[[#This Row],[Close Price]])-1</f>
        <v>2.890316205533594E-2</v>
      </c>
      <c r="AG688" s="1">
        <f>(Table2[[#This Row],[Close Price]]/Table2[[#This Row],[Current Month Low]])-1</f>
        <v>0.22351518815173033</v>
      </c>
      <c r="AH688" s="1">
        <f>(Table2[[#This Row],[Current Month High]]/Table2[[#This Row],[Close Price]])-1</f>
        <v>5.3606719367588873E-2</v>
      </c>
      <c r="AI688">
        <v>32.386363636363598</v>
      </c>
      <c r="AJ688">
        <v>22.351518815173002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0.03</v>
      </c>
      <c r="AM688" t="s">
        <v>2950</v>
      </c>
      <c r="AN688">
        <v>11.21</v>
      </c>
      <c r="AO688" t="s">
        <v>2950</v>
      </c>
      <c r="AP688">
        <v>-8.5629445289784001E-2</v>
      </c>
      <c r="AQ688">
        <f>(Table2[[#This Row],[Sharpe Ratio]]-AVERAGE(Table2[Sharpe Ratio]))/_xlfn.STDEV.P(Table2[Sharpe Ratio])</f>
        <v>-1.5957947569131785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89" spans="1:44" x14ac:dyDescent="0.3">
      <c r="A689" t="s">
        <v>968</v>
      </c>
      <c r="B689" t="s">
        <v>969</v>
      </c>
      <c r="C689" t="s">
        <v>2908</v>
      </c>
      <c r="D689" t="s">
        <v>516</v>
      </c>
      <c r="E689">
        <v>12814.696732124999</v>
      </c>
      <c r="F689">
        <v>1855.15</v>
      </c>
      <c r="G689">
        <v>-0.29915696690544202</v>
      </c>
      <c r="H689">
        <f>(Table2[[#This Row],[1Y Return vs Nifty]]-AVERAGE(Table2[1Y Return vs Nifty]))/_xlfn.STDEV.P(Table2[1Y Return vs Nifty])</f>
        <v>-0.54104773432508591</v>
      </c>
      <c r="I689">
        <v>10.9308412712132</v>
      </c>
      <c r="J689">
        <f>(Table2[[#This Row],[1M Return vs Nifty]]-AVERAGE(Table2[1M Return vs Nifty]))/_xlfn.STDEV.P(Table2[1M Return vs Nifty])</f>
        <v>0.73602501874927362</v>
      </c>
      <c r="K689">
        <v>15.7596362545407</v>
      </c>
      <c r="L689">
        <f>(Table2[[#This Row],[6M Return vs Nifty]]-AVERAGE(Table2[6M Return vs Nifty]))/_xlfn.STDEV.P(Table2[6M Return vs Nifty])</f>
        <v>9.9847270096582813E-2</v>
      </c>
      <c r="M689">
        <v>-0.24465243484643001</v>
      </c>
      <c r="N689">
        <f>(Table2[[#This Row],[1W Return vs Nifty]]-AVERAGE(Table2[1W Return vs Nifty]))/_xlfn.STDEV.P(Table2[1W Return vs Nifty])</f>
        <v>-3.2039112878147667E-2</v>
      </c>
      <c r="O689">
        <v>1782.41</v>
      </c>
      <c r="P689">
        <v>1672.4375187462899</v>
      </c>
      <c r="Q689">
        <v>1584.5207581211</v>
      </c>
      <c r="R689">
        <v>61.510616065176599</v>
      </c>
      <c r="S689" s="1">
        <f>(Table2[[#This Row],[Close Price]]-Table2[[#This Row],[20D EMA]])/Table2[[#This Row],[20D EMA]]</f>
        <v>4.0809914666098152E-2</v>
      </c>
      <c r="T689" s="1">
        <f>(Table2[[#This Row],[Close Price]]-Table2[[#This Row],[50D EMA]])/Table2[[#This Row],[50D EMA]]</f>
        <v>0.10924921212642789</v>
      </c>
      <c r="U689" s="1">
        <f>(Table2[[#This Row],[Close Price]]-Table2[[#This Row],[200D EMA]])/Table2[[#This Row],[200D EMA]]</f>
        <v>0.17079564309388284</v>
      </c>
      <c r="V689">
        <v>1.24972003886282</v>
      </c>
      <c r="W689">
        <v>1840</v>
      </c>
      <c r="X689">
        <v>1902.6</v>
      </c>
      <c r="Y689">
        <v>1840</v>
      </c>
      <c r="Z689">
        <v>1934.75</v>
      </c>
      <c r="AA689">
        <v>1460.95</v>
      </c>
      <c r="AB689">
        <v>1978.95</v>
      </c>
      <c r="AC689" s="1">
        <f>(Table2[[#This Row],[Close Price]]/Table2[[#This Row],[Day Low]])-1</f>
        <v>8.2336956521740223E-3</v>
      </c>
      <c r="AD689" s="1">
        <f>(Table2[[#This Row],[Day High]]/Table2[[#This Row],[Close Price]])-1</f>
        <v>2.5577446567662809E-2</v>
      </c>
      <c r="AE689" s="1">
        <f>(Table2[[#This Row],[Close Price]]/Table2[[#This Row],[Current Week Low]])-1</f>
        <v>8.2336956521740223E-3</v>
      </c>
      <c r="AF689" s="1">
        <f>(Table2[[#This Row],[Current Week High]]/Table2[[#This Row],[Close Price]])-1</f>
        <v>4.2907581597175337E-2</v>
      </c>
      <c r="AG689" s="1">
        <f>(Table2[[#This Row],[Close Price]]/Table2[[#This Row],[Current Month Low]])-1</f>
        <v>0.26982442930969586</v>
      </c>
      <c r="AH689" s="1">
        <f>(Table2[[#This Row],[Current Month High]]/Table2[[#This Row],[Close Price]])-1</f>
        <v>6.6733148262943631E-2</v>
      </c>
      <c r="AI689">
        <v>6.6733148262943596</v>
      </c>
      <c r="AJ689">
        <v>41.939556235654102</v>
      </c>
      <c r="AK689" t="str">
        <f>IF(AND(Table2[[#This Row],[20D EMA]]&gt;Table2[[#This Row],[50D EMA]],Table2[[#This Row],[50D EMA]]&gt;Table2[[#This Row],[200D EMA]]),"Uptrend","Downtrend/NoTrend")</f>
        <v>Uptrend</v>
      </c>
      <c r="AL689">
        <v>0.2</v>
      </c>
      <c r="AM689" t="s">
        <v>2950</v>
      </c>
      <c r="AN689">
        <v>13.65</v>
      </c>
      <c r="AO689" t="s">
        <v>2950</v>
      </c>
      <c r="AP689">
        <v>-8.6034420474917994E-2</v>
      </c>
      <c r="AQ689">
        <f>(Table2[[#This Row],[Sharpe Ratio]]-AVERAGE(Table2[Sharpe Ratio]))/_xlfn.STDEV.P(Table2[Sharpe Ratio])</f>
        <v>-1.6002646914755914</v>
      </c>
      <c r="AR6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-1.3374792498329686</v>
      </c>
    </row>
    <row r="690" spans="1:44" x14ac:dyDescent="0.3">
      <c r="A690" t="s">
        <v>580</v>
      </c>
      <c r="B690" t="s">
        <v>581</v>
      </c>
      <c r="C690" t="s">
        <v>2918</v>
      </c>
      <c r="D690" t="s">
        <v>582</v>
      </c>
      <c r="E690">
        <v>30688.840691699999</v>
      </c>
      <c r="F690">
        <v>558.75</v>
      </c>
      <c r="G690">
        <v>-12.2825551901522</v>
      </c>
      <c r="H690">
        <f>(Table2[[#This Row],[1Y Return vs Nifty]]-AVERAGE(Table2[1Y Return vs Nifty]))/_xlfn.STDEV.P(Table2[1Y Return vs Nifty])</f>
        <v>-0.68379688828607388</v>
      </c>
      <c r="I690">
        <v>18.602039662088501</v>
      </c>
      <c r="J690">
        <f>(Table2[[#This Row],[1M Return vs Nifty]]-AVERAGE(Table2[1M Return vs Nifty]))/_xlfn.STDEV.P(Table2[1M Return vs Nifty])</f>
        <v>1.4853934127034791</v>
      </c>
      <c r="K690">
        <v>-13.117981440737699</v>
      </c>
      <c r="L690">
        <f>(Table2[[#This Row],[6M Return vs Nifty]]-AVERAGE(Table2[6M Return vs Nifty]))/_xlfn.STDEV.P(Table2[6M Return vs Nifty])</f>
        <v>-0.78501962396567793</v>
      </c>
      <c r="M690">
        <v>6.3338230843169701</v>
      </c>
      <c r="N690">
        <f>(Table2[[#This Row],[1W Return vs Nifty]]-AVERAGE(Table2[1W Return vs Nifty]))/_xlfn.STDEV.P(Table2[1W Return vs Nifty])</f>
        <v>1.2714633453865349</v>
      </c>
      <c r="O690">
        <v>528.59</v>
      </c>
      <c r="P690">
        <v>502.37338192972697</v>
      </c>
      <c r="Q690">
        <v>497.097825203431</v>
      </c>
      <c r="R690">
        <v>46.304973828466103</v>
      </c>
      <c r="S690" s="1">
        <f>(Table2[[#This Row],[Close Price]]-Table2[[#This Row],[20D EMA]])/Table2[[#This Row],[20D EMA]]</f>
        <v>5.7057454738076704E-2</v>
      </c>
      <c r="T690" s="1">
        <f>(Table2[[#This Row],[Close Price]]-Table2[[#This Row],[50D EMA]])/Table2[[#This Row],[50D EMA]]</f>
        <v>0.11222055168153615</v>
      </c>
      <c r="U690" s="1">
        <f>(Table2[[#This Row],[Close Price]]-Table2[[#This Row],[200D EMA]])/Table2[[#This Row],[200D EMA]]</f>
        <v>0.12402422957963782</v>
      </c>
      <c r="V690">
        <v>0.90439036179623</v>
      </c>
      <c r="W690">
        <v>558</v>
      </c>
      <c r="X690">
        <v>584.65</v>
      </c>
      <c r="Y690">
        <v>542.15</v>
      </c>
      <c r="Z690">
        <v>584.65</v>
      </c>
      <c r="AA690">
        <v>468.7</v>
      </c>
      <c r="AB690">
        <v>584.65</v>
      </c>
      <c r="AC690" s="1">
        <f>(Table2[[#This Row],[Close Price]]/Table2[[#This Row],[Day Low]])-1</f>
        <v>1.3440860215054862E-3</v>
      </c>
      <c r="AD690" s="1">
        <f>(Table2[[#This Row],[Day High]]/Table2[[#This Row],[Close Price]])-1</f>
        <v>4.6353467561521144E-2</v>
      </c>
      <c r="AE690" s="1">
        <f>(Table2[[#This Row],[Close Price]]/Table2[[#This Row],[Current Week Low]])-1</f>
        <v>3.0618832426450249E-2</v>
      </c>
      <c r="AF690" s="1">
        <f>(Table2[[#This Row],[Current Week High]]/Table2[[#This Row],[Close Price]])-1</f>
        <v>4.6353467561521144E-2</v>
      </c>
      <c r="AG690" s="1">
        <f>(Table2[[#This Row],[Close Price]]/Table2[[#This Row],[Current Month Low]])-1</f>
        <v>0.19212716023042464</v>
      </c>
      <c r="AH690" s="1">
        <f>(Table2[[#This Row],[Current Month High]]/Table2[[#This Row],[Close Price]])-1</f>
        <v>4.6353467561521144E-2</v>
      </c>
      <c r="AI690">
        <v>5.0469798657718199</v>
      </c>
      <c r="AJ690">
        <v>32.703954399714902</v>
      </c>
      <c r="AK690" t="str">
        <f>IF(AND(Table2[[#This Row],[20D EMA]]&gt;Table2[[#This Row],[50D EMA]],Table2[[#This Row],[50D EMA]]&gt;Table2[[#This Row],[200D EMA]]),"Uptrend","Downtrend/NoTrend")</f>
        <v>Uptrend</v>
      </c>
      <c r="AL690">
        <v>0.16</v>
      </c>
      <c r="AM690" t="s">
        <v>2950</v>
      </c>
      <c r="AN690">
        <v>7.08</v>
      </c>
      <c r="AO690" t="s">
        <v>2950</v>
      </c>
      <c r="AP690">
        <v>-8.9329680064231004E-2</v>
      </c>
      <c r="AQ690">
        <f>(Table2[[#This Row],[Sharpe Ratio]]-AVERAGE(Table2[Sharpe Ratio]))/_xlfn.STDEV.P(Table2[Sharpe Ratio])</f>
        <v>-1.6366362897144289</v>
      </c>
      <c r="AR6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-0.34859604387616661</v>
      </c>
    </row>
    <row r="691" spans="1:44" x14ac:dyDescent="0.3">
      <c r="A691" t="s">
        <v>569</v>
      </c>
      <c r="B691" t="s">
        <v>570</v>
      </c>
      <c r="C691" t="s">
        <v>2915</v>
      </c>
      <c r="D691" t="s">
        <v>65</v>
      </c>
      <c r="E691">
        <v>31062.757532570002</v>
      </c>
      <c r="F691">
        <v>1823.3</v>
      </c>
      <c r="G691">
        <v>51.493487949125203</v>
      </c>
      <c r="H691">
        <f>(Table2[[#This Row],[1Y Return vs Nifty]]-AVERAGE(Table2[1Y Return vs Nifty]))/_xlfn.STDEV.P(Table2[1Y Return vs Nifty])</f>
        <v>7.5918847726970384E-2</v>
      </c>
      <c r="I691">
        <v>-6.5996349706689701</v>
      </c>
      <c r="J691">
        <f>(Table2[[#This Row],[1M Return vs Nifty]]-AVERAGE(Table2[1M Return vs Nifty]))/_xlfn.STDEV.P(Table2[1M Return vs Nifty])</f>
        <v>-0.9764564159972815</v>
      </c>
      <c r="K691">
        <v>-14.690030436507</v>
      </c>
      <c r="L691">
        <f>(Table2[[#This Row],[6M Return vs Nifty]]-AVERAGE(Table2[6M Return vs Nifty]))/_xlfn.STDEV.P(Table2[6M Return vs Nifty])</f>
        <v>-0.83319029118894816</v>
      </c>
      <c r="M691">
        <v>-1.86446884109824</v>
      </c>
      <c r="N691">
        <f>(Table2[[#This Row],[1W Return vs Nifty]]-AVERAGE(Table2[1W Return vs Nifty]))/_xlfn.STDEV.P(Table2[1W Return vs Nifty])</f>
        <v>-0.35300020201437571</v>
      </c>
      <c r="O691">
        <v>1832</v>
      </c>
      <c r="P691">
        <v>1816.20308303603</v>
      </c>
      <c r="Q691">
        <v>1760.1939548861101</v>
      </c>
      <c r="R691">
        <v>82.135082574266093</v>
      </c>
      <c r="S691" s="1">
        <f>(Table2[[#This Row],[Close Price]]-Table2[[#This Row],[20D EMA]])/Table2[[#This Row],[20D EMA]]</f>
        <v>-4.748908296943256E-3</v>
      </c>
      <c r="T691" s="1">
        <f>(Table2[[#This Row],[Close Price]]-Table2[[#This Row],[50D EMA]])/Table2[[#This Row],[50D EMA]]</f>
        <v>3.9075569413231743E-3</v>
      </c>
      <c r="U691" s="1">
        <f>(Table2[[#This Row],[Close Price]]-Table2[[#This Row],[200D EMA]])/Table2[[#This Row],[200D EMA]]</f>
        <v>3.5851756528713356E-2</v>
      </c>
      <c r="V691">
        <v>0.922609505098685</v>
      </c>
      <c r="W691">
        <v>1810</v>
      </c>
      <c r="X691">
        <v>1835</v>
      </c>
      <c r="Y691">
        <v>1788.95</v>
      </c>
      <c r="Z691">
        <v>1835</v>
      </c>
      <c r="AA691">
        <v>1654.5</v>
      </c>
      <c r="AB691">
        <v>1914.75</v>
      </c>
      <c r="AC691" s="1">
        <f>(Table2[[#This Row],[Close Price]]/Table2[[#This Row],[Day Low]])-1</f>
        <v>7.3480662983425038E-3</v>
      </c>
      <c r="AD691" s="1">
        <f>(Table2[[#This Row],[Day High]]/Table2[[#This Row],[Close Price]])-1</f>
        <v>6.4169363242472244E-3</v>
      </c>
      <c r="AE691" s="1">
        <f>(Table2[[#This Row],[Close Price]]/Table2[[#This Row],[Current Week Low]])-1</f>
        <v>1.9201207412169019E-2</v>
      </c>
      <c r="AF691" s="1">
        <f>(Table2[[#This Row],[Current Week High]]/Table2[[#This Row],[Close Price]])-1</f>
        <v>6.4169363242472244E-3</v>
      </c>
      <c r="AG691" s="1">
        <f>(Table2[[#This Row],[Close Price]]/Table2[[#This Row],[Current Month Low]])-1</f>
        <v>0.1020247809005741</v>
      </c>
      <c r="AH691" s="1">
        <f>(Table2[[#This Row],[Current Month High]]/Table2[[#This Row],[Close Price]])-1</f>
        <v>5.0156309987385628E-2</v>
      </c>
      <c r="AI691">
        <v>20.331267482038001</v>
      </c>
      <c r="AJ691">
        <v>87.572655727585996</v>
      </c>
      <c r="AK691" t="str">
        <f>IF(AND(Table2[[#This Row],[20D EMA]]&gt;Table2[[#This Row],[50D EMA]],Table2[[#This Row],[50D EMA]]&gt;Table2[[#This Row],[200D EMA]]),"Uptrend","Downtrend/NoTrend")</f>
        <v>Uptrend</v>
      </c>
      <c r="AL691">
        <v>0</v>
      </c>
      <c r="AM691" t="s">
        <v>2951</v>
      </c>
      <c r="AN691">
        <v>-0.55000000000000004</v>
      </c>
      <c r="AO691" t="s">
        <v>2949</v>
      </c>
      <c r="AP691">
        <v>-9.0418765074295998E-2</v>
      </c>
      <c r="AQ691">
        <f>(Table2[[#This Row],[Sharpe Ratio]]-AVERAGE(Table2[Sharpe Ratio]))/_xlfn.STDEV.P(Table2[Sharpe Ratio])</f>
        <v>-1.6486571218705635</v>
      </c>
      <c r="AR6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-3.7353851833441984</v>
      </c>
    </row>
    <row r="692" spans="1:44" x14ac:dyDescent="0.3">
      <c r="A692" t="s">
        <v>1490</v>
      </c>
      <c r="B692" t="s">
        <v>1491</v>
      </c>
      <c r="C692" t="s">
        <v>2916</v>
      </c>
      <c r="D692" t="s">
        <v>238</v>
      </c>
      <c r="E692">
        <v>5752.0520246799997</v>
      </c>
      <c r="F692">
        <v>1330.75</v>
      </c>
      <c r="G692">
        <v>-38.123538681228503</v>
      </c>
      <c r="H692">
        <f>(Table2[[#This Row],[1Y Return vs Nifty]]-AVERAGE(Table2[1Y Return vs Nifty]))/_xlfn.STDEV.P(Table2[1Y Return vs Nifty])</f>
        <v>-0.99162096807965749</v>
      </c>
      <c r="I692">
        <v>-0.178569062636114</v>
      </c>
      <c r="J692">
        <f>(Table2[[#This Row],[1M Return vs Nifty]]-AVERAGE(Table2[1M Return vs Nifty]))/_xlfn.STDEV.P(Table2[1M Return vs Nifty])</f>
        <v>-0.34920841616714626</v>
      </c>
      <c r="K692">
        <v>-27.530589890444599</v>
      </c>
      <c r="L692">
        <f>(Table2[[#This Row],[6M Return vs Nifty]]-AVERAGE(Table2[6M Return vs Nifty]))/_xlfn.STDEV.P(Table2[6M Return vs Nifty])</f>
        <v>-1.2266502393717695</v>
      </c>
      <c r="M692">
        <v>-3.6323141114328399</v>
      </c>
      <c r="N692">
        <f>(Table2[[#This Row],[1W Return vs Nifty]]-AVERAGE(Table2[1W Return vs Nifty]))/_xlfn.STDEV.P(Table2[1W Return vs Nifty])</f>
        <v>-0.70329270504185493</v>
      </c>
      <c r="O692">
        <v>1316.18</v>
      </c>
      <c r="P692">
        <v>1330.0539490471299</v>
      </c>
      <c r="Q692">
        <v>1434.1329969854301</v>
      </c>
      <c r="R692">
        <v>22.198935864785799</v>
      </c>
      <c r="S692" s="1">
        <f>(Table2[[#This Row],[Close Price]]-Table2[[#This Row],[20D EMA]])/Table2[[#This Row],[20D EMA]]</f>
        <v>1.1069914449391371E-2</v>
      </c>
      <c r="T692" s="1">
        <f>(Table2[[#This Row],[Close Price]]-Table2[[#This Row],[50D EMA]])/Table2[[#This Row],[50D EMA]]</f>
        <v>5.2332535335786233E-4</v>
      </c>
      <c r="U692" s="1">
        <f>(Table2[[#This Row],[Close Price]]-Table2[[#This Row],[200D EMA]])/Table2[[#This Row],[200D EMA]]</f>
        <v>-7.208745437329922E-2</v>
      </c>
      <c r="V692">
        <v>0.89517837563415903</v>
      </c>
      <c r="W692">
        <v>1318.05</v>
      </c>
      <c r="X692">
        <v>1342.95</v>
      </c>
      <c r="Y692">
        <v>1314.1</v>
      </c>
      <c r="Z692">
        <v>1349.9</v>
      </c>
      <c r="AA692">
        <v>1143.0999999999999</v>
      </c>
      <c r="AB692">
        <v>1383.95</v>
      </c>
      <c r="AC692" s="1">
        <f>(Table2[[#This Row],[Close Price]]/Table2[[#This Row],[Day Low]])-1</f>
        <v>9.6354463032510829E-3</v>
      </c>
      <c r="AD692" s="1">
        <f>(Table2[[#This Row],[Day High]]/Table2[[#This Row],[Close Price]])-1</f>
        <v>9.1677625399211315E-3</v>
      </c>
      <c r="AE692" s="1">
        <f>(Table2[[#This Row],[Close Price]]/Table2[[#This Row],[Current Week Low]])-1</f>
        <v>1.2670268624914494E-2</v>
      </c>
      <c r="AF692" s="1">
        <f>(Table2[[#This Row],[Current Week High]]/Table2[[#This Row],[Close Price]])-1</f>
        <v>1.439038136389259E-2</v>
      </c>
      <c r="AG692" s="1">
        <f>(Table2[[#This Row],[Close Price]]/Table2[[#This Row],[Current Month Low]])-1</f>
        <v>0.16415886624092391</v>
      </c>
      <c r="AH692" s="1">
        <f>(Table2[[#This Row],[Current Month High]]/Table2[[#This Row],[Close Price]])-1</f>
        <v>3.9977456321623084E-2</v>
      </c>
      <c r="AI692">
        <v>42.622581251174097</v>
      </c>
      <c r="AJ692">
        <v>16.415886624092298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-0.04</v>
      </c>
      <c r="AM692" t="s">
        <v>2949</v>
      </c>
      <c r="AN692">
        <v>6.66</v>
      </c>
      <c r="AO692" t="s">
        <v>2950</v>
      </c>
      <c r="AP692">
        <v>-9.1780431936877002E-2</v>
      </c>
      <c r="AQ692">
        <f>(Table2[[#This Row],[Sharpe Ratio]]-AVERAGE(Table2[Sharpe Ratio]))/_xlfn.STDEV.P(Table2[Sharpe Ratio])</f>
        <v>-1.6636865903293019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93" spans="1:44" x14ac:dyDescent="0.3">
      <c r="A693" t="s">
        <v>1273</v>
      </c>
      <c r="B693" t="s">
        <v>1274</v>
      </c>
      <c r="C693" t="s">
        <v>2919</v>
      </c>
      <c r="D693" t="s">
        <v>485</v>
      </c>
      <c r="E693">
        <v>7809.9689010350003</v>
      </c>
      <c r="F693">
        <v>288.64999999999998</v>
      </c>
      <c r="G693">
        <v>-34.968895191455097</v>
      </c>
      <c r="H693">
        <f>(Table2[[#This Row],[1Y Return vs Nifty]]-AVERAGE(Table2[1Y Return vs Nifty]))/_xlfn.STDEV.P(Table2[1Y Return vs Nifty])</f>
        <v>-0.95404208762986109</v>
      </c>
      <c r="I693">
        <v>6.4716859189360498</v>
      </c>
      <c r="J693">
        <f>(Table2[[#This Row],[1M Return vs Nifty]]-AVERAGE(Table2[1M Return vs Nifty]))/_xlfn.STDEV.P(Table2[1M Return vs Nifty])</f>
        <v>0.300428138775094</v>
      </c>
      <c r="K693">
        <v>-8.5335104001397895</v>
      </c>
      <c r="L693">
        <f>(Table2[[#This Row],[6M Return vs Nifty]]-AVERAGE(Table2[6M Return vs Nifty]))/_xlfn.STDEV.P(Table2[6M Return vs Nifty])</f>
        <v>-0.6445424317880305</v>
      </c>
      <c r="M693">
        <v>-0.48148364258375698</v>
      </c>
      <c r="N693">
        <f>(Table2[[#This Row],[1W Return vs Nifty]]-AVERAGE(Table2[1W Return vs Nifty]))/_xlfn.STDEV.P(Table2[1W Return vs Nifty])</f>
        <v>-7.8966407899632954E-2</v>
      </c>
      <c r="O693">
        <v>279.69</v>
      </c>
      <c r="P693">
        <v>267.22231923904201</v>
      </c>
      <c r="Q693">
        <v>274.53963316916202</v>
      </c>
      <c r="R693">
        <v>55.275608851152597</v>
      </c>
      <c r="S693" s="1">
        <f>(Table2[[#This Row],[Close Price]]-Table2[[#This Row],[20D EMA]])/Table2[[#This Row],[20D EMA]]</f>
        <v>3.2035467839393539E-2</v>
      </c>
      <c r="T693" s="1">
        <f>(Table2[[#This Row],[Close Price]]-Table2[[#This Row],[50D EMA]])/Table2[[#This Row],[50D EMA]]</f>
        <v>8.0186718018078335E-2</v>
      </c>
      <c r="U693" s="1">
        <f>(Table2[[#This Row],[Close Price]]-Table2[[#This Row],[200D EMA]])/Table2[[#This Row],[200D EMA]]</f>
        <v>5.1396465668560251E-2</v>
      </c>
      <c r="V693">
        <v>0.42342038349324401</v>
      </c>
      <c r="W693">
        <v>281.95</v>
      </c>
      <c r="X693">
        <v>291.3</v>
      </c>
      <c r="Y693">
        <v>280.8</v>
      </c>
      <c r="Z693">
        <v>291.3</v>
      </c>
      <c r="AA693">
        <v>261.10000000000002</v>
      </c>
      <c r="AB693">
        <v>296.39999999999998</v>
      </c>
      <c r="AC693" s="1">
        <f>(Table2[[#This Row],[Close Price]]/Table2[[#This Row],[Day Low]])-1</f>
        <v>2.3763078560028239E-2</v>
      </c>
      <c r="AD693" s="1">
        <f>(Table2[[#This Row],[Day High]]/Table2[[#This Row],[Close Price]])-1</f>
        <v>9.1806686298285811E-3</v>
      </c>
      <c r="AE693" s="1">
        <f>(Table2[[#This Row],[Close Price]]/Table2[[#This Row],[Current Week Low]])-1</f>
        <v>2.7955840455840431E-2</v>
      </c>
      <c r="AF693" s="1">
        <f>(Table2[[#This Row],[Current Week High]]/Table2[[#This Row],[Close Price]])-1</f>
        <v>9.1806686298285811E-3</v>
      </c>
      <c r="AG693" s="1">
        <f>(Table2[[#This Row],[Close Price]]/Table2[[#This Row],[Current Month Low]])-1</f>
        <v>0.10551512830333198</v>
      </c>
      <c r="AH693" s="1">
        <f>(Table2[[#This Row],[Current Month High]]/Table2[[#This Row],[Close Price]])-1</f>
        <v>2.6849125238177729E-2</v>
      </c>
      <c r="AI693">
        <v>17.408626364108699</v>
      </c>
      <c r="AJ693">
        <v>35.516431924882603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0.13</v>
      </c>
      <c r="AM693" t="s">
        <v>2950</v>
      </c>
      <c r="AN693">
        <v>0.24</v>
      </c>
      <c r="AO693" t="s">
        <v>2950</v>
      </c>
      <c r="AP693">
        <v>-9.2024508236905E-2</v>
      </c>
      <c r="AQ693">
        <f>(Table2[[#This Row],[Sharpe Ratio]]-AVERAGE(Table2[Sharpe Ratio]))/_xlfn.STDEV.P(Table2[Sharpe Ratio])</f>
        <v>-1.6663805951212249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94" spans="1:44" x14ac:dyDescent="0.3">
      <c r="A694" t="s">
        <v>775</v>
      </c>
      <c r="B694" t="s">
        <v>776</v>
      </c>
      <c r="C694" t="s">
        <v>2920</v>
      </c>
      <c r="D694" t="s">
        <v>101</v>
      </c>
      <c r="E694">
        <v>18385.910087799999</v>
      </c>
      <c r="F694">
        <v>851.25</v>
      </c>
      <c r="G694">
        <v>-35.970467409536298</v>
      </c>
      <c r="H694">
        <f>(Table2[[#This Row],[1Y Return vs Nifty]]-AVERAGE(Table2[1Y Return vs Nifty]))/_xlfn.STDEV.P(Table2[1Y Return vs Nifty])</f>
        <v>-0.96597305947093415</v>
      </c>
      <c r="I694">
        <v>6.6152589572045599</v>
      </c>
      <c r="J694">
        <f>(Table2[[#This Row],[1M Return vs Nifty]]-AVERAGE(Table2[1M Return vs Nifty]))/_xlfn.STDEV.P(Table2[1M Return vs Nifty])</f>
        <v>0.31445320912529817</v>
      </c>
      <c r="K694">
        <v>-24.933562607790901</v>
      </c>
      <c r="L694">
        <f>(Table2[[#This Row],[6M Return vs Nifty]]-AVERAGE(Table2[6M Return vs Nifty]))/_xlfn.STDEV.P(Table2[6M Return vs Nifty])</f>
        <v>-1.1470722253663945</v>
      </c>
      <c r="M694">
        <v>-2.6202157160236399</v>
      </c>
      <c r="N694">
        <f>(Table2[[#This Row],[1W Return vs Nifty]]-AVERAGE(Table2[1W Return vs Nifty]))/_xlfn.STDEV.P(Table2[1W Return vs Nifty])</f>
        <v>-0.50274886436348942</v>
      </c>
      <c r="O694">
        <v>831.54</v>
      </c>
      <c r="P694">
        <v>817.30062188915997</v>
      </c>
      <c r="Q694">
        <v>858.54258079611304</v>
      </c>
      <c r="R694">
        <v>51.623735751610802</v>
      </c>
      <c r="S694" s="1">
        <f>(Table2[[#This Row],[Close Price]]-Table2[[#This Row],[20D EMA]])/Table2[[#This Row],[20D EMA]]</f>
        <v>2.3703008875099258E-2</v>
      </c>
      <c r="T694" s="1">
        <f>(Table2[[#This Row],[Close Price]]-Table2[[#This Row],[50D EMA]])/Table2[[#This Row],[50D EMA]]</f>
        <v>4.1538421973015639E-2</v>
      </c>
      <c r="U694" s="1">
        <f>(Table2[[#This Row],[Close Price]]-Table2[[#This Row],[200D EMA]])/Table2[[#This Row],[200D EMA]]</f>
        <v>-8.4941399055021207E-3</v>
      </c>
      <c r="V694">
        <v>1.1873584914589299</v>
      </c>
      <c r="W694">
        <v>842.1</v>
      </c>
      <c r="X694">
        <v>858.9</v>
      </c>
      <c r="Y694">
        <v>831</v>
      </c>
      <c r="Z694">
        <v>860.95</v>
      </c>
      <c r="AA694">
        <v>700</v>
      </c>
      <c r="AB694">
        <v>887.6</v>
      </c>
      <c r="AC694" s="1">
        <f>(Table2[[#This Row],[Close Price]]/Table2[[#This Row],[Day Low]])-1</f>
        <v>1.0865692910580593E-2</v>
      </c>
      <c r="AD694" s="1">
        <f>(Table2[[#This Row],[Day High]]/Table2[[#This Row],[Close Price]])-1</f>
        <v>8.9867841409692062E-3</v>
      </c>
      <c r="AE694" s="1">
        <f>(Table2[[#This Row],[Close Price]]/Table2[[#This Row],[Current Week Low]])-1</f>
        <v>2.436823104693131E-2</v>
      </c>
      <c r="AF694" s="1">
        <f>(Table2[[#This Row],[Current Week High]]/Table2[[#This Row],[Close Price]])-1</f>
        <v>1.1395007342144048E-2</v>
      </c>
      <c r="AG694" s="1">
        <f>(Table2[[#This Row],[Close Price]]/Table2[[#This Row],[Current Month Low]])-1</f>
        <v>0.21607142857142847</v>
      </c>
      <c r="AH694" s="1">
        <f>(Table2[[#This Row],[Current Month High]]/Table2[[#This Row],[Close Price]])-1</f>
        <v>4.2701908957415657E-2</v>
      </c>
      <c r="AI694">
        <v>24.3113069016152</v>
      </c>
      <c r="AJ694">
        <v>21.607142857142801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-0.06</v>
      </c>
      <c r="AM694" t="s">
        <v>2949</v>
      </c>
      <c r="AN694">
        <v>8.2100000000000009</v>
      </c>
      <c r="AO694" t="s">
        <v>2950</v>
      </c>
      <c r="AP694">
        <v>-9.3066799888414001E-2</v>
      </c>
      <c r="AQ694">
        <f>(Table2[[#This Row],[Sharpe Ratio]]-AVERAGE(Table2[Sharpe Ratio]))/_xlfn.STDEV.P(Table2[Sharpe Ratio])</f>
        <v>-1.6778849431608533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95" spans="1:44" x14ac:dyDescent="0.3">
      <c r="A695" t="s">
        <v>869</v>
      </c>
      <c r="B695" t="s">
        <v>870</v>
      </c>
      <c r="C695" t="s">
        <v>2918</v>
      </c>
      <c r="D695" t="s">
        <v>159</v>
      </c>
      <c r="E695">
        <v>15347.829410189999</v>
      </c>
      <c r="F695">
        <v>2701.8</v>
      </c>
      <c r="G695">
        <v>-33.0518097890455</v>
      </c>
      <c r="H695">
        <f>(Table2[[#This Row],[1Y Return vs Nifty]]-AVERAGE(Table2[1Y Return vs Nifty]))/_xlfn.STDEV.P(Table2[1Y Return vs Nifty])</f>
        <v>-0.93120530008707136</v>
      </c>
      <c r="I695">
        <v>0.73344431258527298</v>
      </c>
      <c r="J695">
        <f>(Table2[[#This Row],[1M Return vs Nifty]]-AVERAGE(Table2[1M Return vs Nifty]))/_xlfn.STDEV.P(Table2[1M Return vs Nifty])</f>
        <v>-0.26011751231732105</v>
      </c>
      <c r="K695">
        <v>-12.891214081405201</v>
      </c>
      <c r="L695">
        <f>(Table2[[#This Row],[6M Return vs Nifty]]-AVERAGE(Table2[6M Return vs Nifty]))/_xlfn.STDEV.P(Table2[6M Return vs Nifty])</f>
        <v>-0.77807102692264485</v>
      </c>
      <c r="M695">
        <v>2.6701795808000202</v>
      </c>
      <c r="N695">
        <f>(Table2[[#This Row],[1W Return vs Nifty]]-AVERAGE(Table2[1W Return vs Nifty]))/_xlfn.STDEV.P(Table2[1W Return vs Nifty])</f>
        <v>0.54552489670973603</v>
      </c>
      <c r="O695">
        <v>2592.12</v>
      </c>
      <c r="P695">
        <v>2595.48980768915</v>
      </c>
      <c r="Q695">
        <v>2651.1213400884599</v>
      </c>
      <c r="R695">
        <v>28.975697284073799</v>
      </c>
      <c r="S695" s="1">
        <f>(Table2[[#This Row],[Close Price]]-Table2[[#This Row],[20D EMA]])/Table2[[#This Row],[20D EMA]]</f>
        <v>4.2312855886301674E-2</v>
      </c>
      <c r="T695" s="1">
        <f>(Table2[[#This Row],[Close Price]]-Table2[[#This Row],[50D EMA]])/Table2[[#This Row],[50D EMA]]</f>
        <v>4.0959587664688872E-2</v>
      </c>
      <c r="U695" s="1">
        <f>(Table2[[#This Row],[Close Price]]-Table2[[#This Row],[200D EMA]])/Table2[[#This Row],[200D EMA]]</f>
        <v>1.9115933754223907E-2</v>
      </c>
      <c r="V695">
        <v>0.90467120466864803</v>
      </c>
      <c r="W695">
        <v>2670.35</v>
      </c>
      <c r="X695">
        <v>2734.2</v>
      </c>
      <c r="Y695">
        <v>2643.25</v>
      </c>
      <c r="Z695">
        <v>2734.2</v>
      </c>
      <c r="AA695">
        <v>2230</v>
      </c>
      <c r="AB695">
        <v>2734.2</v>
      </c>
      <c r="AC695" s="1">
        <f>(Table2[[#This Row],[Close Price]]/Table2[[#This Row],[Day Low]])-1</f>
        <v>1.1777482352500757E-2</v>
      </c>
      <c r="AD695" s="1">
        <f>(Table2[[#This Row],[Day High]]/Table2[[#This Row],[Close Price]])-1</f>
        <v>1.1992005329779953E-2</v>
      </c>
      <c r="AE695" s="1">
        <f>(Table2[[#This Row],[Close Price]]/Table2[[#This Row],[Current Week Low]])-1</f>
        <v>2.2150761373309402E-2</v>
      </c>
      <c r="AF695" s="1">
        <f>(Table2[[#This Row],[Current Week High]]/Table2[[#This Row],[Close Price]])-1</f>
        <v>1.1992005329779953E-2</v>
      </c>
      <c r="AG695" s="1">
        <f>(Table2[[#This Row],[Close Price]]/Table2[[#This Row],[Current Month Low]])-1</f>
        <v>0.21156950672645758</v>
      </c>
      <c r="AH695" s="1">
        <f>(Table2[[#This Row],[Current Month High]]/Table2[[#This Row],[Close Price]])-1</f>
        <v>1.1992005329779953E-2</v>
      </c>
      <c r="AI695">
        <v>23.4565844992227</v>
      </c>
      <c r="AJ695">
        <v>21.156950672645699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0.02</v>
      </c>
      <c r="AM695" t="s">
        <v>2950</v>
      </c>
      <c r="AN695">
        <v>6.09</v>
      </c>
      <c r="AO695" t="s">
        <v>2950</v>
      </c>
      <c r="AP695">
        <v>-9.3205375185906006E-2</v>
      </c>
      <c r="AQ695">
        <f>(Table2[[#This Row],[Sharpe Ratio]]-AVERAGE(Table2[Sharpe Ratio]))/_xlfn.STDEV.P(Table2[Sharpe Ratio])</f>
        <v>-1.6794144751778612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96" spans="1:44" x14ac:dyDescent="0.3">
      <c r="A696" t="s">
        <v>1227</v>
      </c>
      <c r="B696" t="s">
        <v>1228</v>
      </c>
      <c r="C696" t="s">
        <v>2918</v>
      </c>
      <c r="D696" t="s">
        <v>159</v>
      </c>
      <c r="E696">
        <v>8378.40799376</v>
      </c>
      <c r="F696">
        <v>685.6</v>
      </c>
      <c r="G696">
        <v>-38.4158753289163</v>
      </c>
      <c r="H696">
        <f>(Table2[[#This Row],[1Y Return vs Nifty]]-AVERAGE(Table2[1Y Return vs Nifty]))/_xlfn.STDEV.P(Table2[1Y Return vs Nifty])</f>
        <v>-0.99510335332228994</v>
      </c>
      <c r="I696">
        <v>-4.93305744080432</v>
      </c>
      <c r="J696">
        <f>(Table2[[#This Row],[1M Return vs Nifty]]-AVERAGE(Table2[1M Return vs Nifty]))/_xlfn.STDEV.P(Table2[1M Return vs Nifty])</f>
        <v>-0.81365518686464011</v>
      </c>
      <c r="K696">
        <v>-17.043919721246599</v>
      </c>
      <c r="L696">
        <f>(Table2[[#This Row],[6M Return vs Nifty]]-AVERAGE(Table2[6M Return vs Nifty]))/_xlfn.STDEV.P(Table2[6M Return vs Nifty])</f>
        <v>-0.90531807964895417</v>
      </c>
      <c r="M696">
        <v>-2.1708421942260099</v>
      </c>
      <c r="N696">
        <f>(Table2[[#This Row],[1W Return vs Nifty]]-AVERAGE(Table2[1W Return vs Nifty]))/_xlfn.STDEV.P(Table2[1W Return vs Nifty])</f>
        <v>-0.41370703565470657</v>
      </c>
      <c r="O696">
        <v>696.75</v>
      </c>
      <c r="P696">
        <v>696.84246194085597</v>
      </c>
      <c r="Q696">
        <v>722.54825017156395</v>
      </c>
      <c r="R696">
        <v>52.338175839099797</v>
      </c>
      <c r="S696" s="1">
        <f>(Table2[[#This Row],[Close Price]]-Table2[[#This Row],[20D EMA]])/Table2[[#This Row],[20D EMA]]</f>
        <v>-1.6002870470039437E-2</v>
      </c>
      <c r="T696" s="1">
        <f>(Table2[[#This Row],[Close Price]]-Table2[[#This Row],[50D EMA]])/Table2[[#This Row],[50D EMA]]</f>
        <v>-1.6133434104378879E-2</v>
      </c>
      <c r="U696" s="1">
        <f>(Table2[[#This Row],[Close Price]]-Table2[[#This Row],[200D EMA]])/Table2[[#This Row],[200D EMA]]</f>
        <v>-5.1136031625280153E-2</v>
      </c>
      <c r="V696">
        <v>0.90918885449307796</v>
      </c>
      <c r="W696">
        <v>683.05</v>
      </c>
      <c r="X696">
        <v>691.55</v>
      </c>
      <c r="Y696">
        <v>683.05</v>
      </c>
      <c r="Z696">
        <v>694.9</v>
      </c>
      <c r="AA696">
        <v>660</v>
      </c>
      <c r="AB696">
        <v>755</v>
      </c>
      <c r="AC696" s="1">
        <f>(Table2[[#This Row],[Close Price]]/Table2[[#This Row],[Day Low]])-1</f>
        <v>3.7332552521778251E-3</v>
      </c>
      <c r="AD696" s="1">
        <f>(Table2[[#This Row],[Day High]]/Table2[[#This Row],[Close Price]])-1</f>
        <v>8.6785297549589746E-3</v>
      </c>
      <c r="AE696" s="1">
        <f>(Table2[[#This Row],[Close Price]]/Table2[[#This Row],[Current Week Low]])-1</f>
        <v>3.7332552521778251E-3</v>
      </c>
      <c r="AF696" s="1">
        <f>(Table2[[#This Row],[Current Week High]]/Table2[[#This Row],[Close Price]])-1</f>
        <v>1.3564760793465469E-2</v>
      </c>
      <c r="AG696" s="1">
        <f>(Table2[[#This Row],[Close Price]]/Table2[[#This Row],[Current Month Low]])-1</f>
        <v>3.8787878787878816E-2</v>
      </c>
      <c r="AH696" s="1">
        <f>(Table2[[#This Row],[Current Month High]]/Table2[[#This Row],[Close Price]])-1</f>
        <v>0.10122520420070003</v>
      </c>
      <c r="AI696">
        <v>42.648774795799199</v>
      </c>
      <c r="AJ696">
        <v>14.5339124624122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-0.03</v>
      </c>
      <c r="AM696" t="s">
        <v>2949</v>
      </c>
      <c r="AN696">
        <v>-2.6</v>
      </c>
      <c r="AO696" t="s">
        <v>2949</v>
      </c>
      <c r="AP696">
        <v>-9.3348154491688998E-2</v>
      </c>
      <c r="AQ696">
        <f>(Table2[[#This Row],[Sharpe Ratio]]-AVERAGE(Table2[Sharpe Ratio]))/_xlfn.STDEV.P(Table2[Sharpe Ratio])</f>
        <v>-1.6809904091539283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97" spans="1:44" x14ac:dyDescent="0.3">
      <c r="A697" t="s">
        <v>1580</v>
      </c>
      <c r="B697" t="s">
        <v>1581</v>
      </c>
      <c r="C697" t="s">
        <v>2918</v>
      </c>
      <c r="D697" t="s">
        <v>582</v>
      </c>
      <c r="E697">
        <v>5016.1775168699996</v>
      </c>
      <c r="F697">
        <v>104.4</v>
      </c>
      <c r="G697">
        <v>-35.4672045552336</v>
      </c>
      <c r="H697">
        <f>(Table2[[#This Row],[1Y Return vs Nifty]]-AVERAGE(Table2[1Y Return vs Nifty]))/_xlfn.STDEV.P(Table2[1Y Return vs Nifty])</f>
        <v>-0.95997806995849866</v>
      </c>
      <c r="I697">
        <v>0.53359019815584796</v>
      </c>
      <c r="J697">
        <f>(Table2[[#This Row],[1M Return vs Nifty]]-AVERAGE(Table2[1M Return vs Nifty]))/_xlfn.STDEV.P(Table2[1M Return vs Nifty])</f>
        <v>-0.27964045373065477</v>
      </c>
      <c r="K697">
        <v>-17.393576573504799</v>
      </c>
      <c r="L697">
        <f>(Table2[[#This Row],[6M Return vs Nifty]]-AVERAGE(Table2[6M Return vs Nifty]))/_xlfn.STDEV.P(Table2[6M Return vs Nifty])</f>
        <v>-0.91603225199205185</v>
      </c>
      <c r="M697">
        <v>-7.7472601674611097</v>
      </c>
      <c r="N697">
        <f>(Table2[[#This Row],[1W Return vs Nifty]]-AVERAGE(Table2[1W Return vs Nifty]))/_xlfn.STDEV.P(Table2[1W Return vs Nifty])</f>
        <v>-1.5186552132756079</v>
      </c>
      <c r="O697">
        <v>106.11</v>
      </c>
      <c r="P697">
        <v>105.02083902711701</v>
      </c>
      <c r="Q697">
        <v>108.701698883635</v>
      </c>
      <c r="R697">
        <v>39.471091407541998</v>
      </c>
      <c r="S697" s="1">
        <f>(Table2[[#This Row],[Close Price]]-Table2[[#This Row],[20D EMA]])/Table2[[#This Row],[20D EMA]]</f>
        <v>-1.6115351993214531E-2</v>
      </c>
      <c r="T697" s="1">
        <f>(Table2[[#This Row],[Close Price]]-Table2[[#This Row],[50D EMA]])/Table2[[#This Row],[50D EMA]]</f>
        <v>-5.9115793862272994E-3</v>
      </c>
      <c r="U697" s="1">
        <f>(Table2[[#This Row],[Close Price]]-Table2[[#This Row],[200D EMA]])/Table2[[#This Row],[200D EMA]]</f>
        <v>-3.9573428270334207E-2</v>
      </c>
      <c r="V697">
        <v>1.3426443477652199</v>
      </c>
      <c r="W697">
        <v>101.11</v>
      </c>
      <c r="X697">
        <v>107.39</v>
      </c>
      <c r="Y697">
        <v>101.11</v>
      </c>
      <c r="Z697">
        <v>107.39</v>
      </c>
      <c r="AA697">
        <v>91.5</v>
      </c>
      <c r="AB697">
        <v>114.95</v>
      </c>
      <c r="AC697" s="1">
        <f>(Table2[[#This Row],[Close Price]]/Table2[[#This Row],[Day Low]])-1</f>
        <v>3.253881910790235E-2</v>
      </c>
      <c r="AD697" s="1">
        <f>(Table2[[#This Row],[Day High]]/Table2[[#This Row],[Close Price]])-1</f>
        <v>2.8639846743294894E-2</v>
      </c>
      <c r="AE697" s="1">
        <f>(Table2[[#This Row],[Close Price]]/Table2[[#This Row],[Current Week Low]])-1</f>
        <v>3.253881910790235E-2</v>
      </c>
      <c r="AF697" s="1">
        <f>(Table2[[#This Row],[Current Week High]]/Table2[[#This Row],[Close Price]])-1</f>
        <v>2.8639846743294894E-2</v>
      </c>
      <c r="AG697" s="1">
        <f>(Table2[[#This Row],[Close Price]]/Table2[[#This Row],[Current Month Low]])-1</f>
        <v>0.14098360655737707</v>
      </c>
      <c r="AH697" s="1">
        <f>(Table2[[#This Row],[Current Month High]]/Table2[[#This Row],[Close Price]])-1</f>
        <v>0.1010536398467432</v>
      </c>
      <c r="AI697">
        <v>31.8965517241379</v>
      </c>
      <c r="AJ697">
        <v>14.0983606557377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-0.09</v>
      </c>
      <c r="AM697" t="s">
        <v>2949</v>
      </c>
      <c r="AN697">
        <v>-2.66</v>
      </c>
      <c r="AO697" t="s">
        <v>2949</v>
      </c>
      <c r="AP697">
        <v>-9.6009991262101996E-2</v>
      </c>
      <c r="AQ697">
        <f>(Table2[[#This Row],[Sharpe Ratio]]-AVERAGE(Table2[Sharpe Ratio]))/_xlfn.STDEV.P(Table2[Sharpe Ratio])</f>
        <v>-1.7103705702510426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98" spans="1:44" x14ac:dyDescent="0.3">
      <c r="A698" t="s">
        <v>436</v>
      </c>
      <c r="B698" t="s">
        <v>437</v>
      </c>
      <c r="C698" t="s">
        <v>2918</v>
      </c>
      <c r="D698" t="s">
        <v>438</v>
      </c>
      <c r="E698">
        <v>48015.399143789997</v>
      </c>
      <c r="F698">
        <v>175.55</v>
      </c>
      <c r="G698">
        <v>-9.1884176873114392</v>
      </c>
      <c r="H698">
        <f>(Table2[[#This Row],[1Y Return vs Nifty]]-AVERAGE(Table2[1Y Return vs Nifty]))/_xlfn.STDEV.P(Table2[1Y Return vs Nifty])</f>
        <v>-0.64693876986748944</v>
      </c>
      <c r="I698">
        <v>0.66646813421586404</v>
      </c>
      <c r="J698">
        <f>(Table2[[#This Row],[1M Return vs Nifty]]-AVERAGE(Table2[1M Return vs Nifty]))/_xlfn.STDEV.P(Table2[1M Return vs Nifty])</f>
        <v>-0.26666014472760707</v>
      </c>
      <c r="K698">
        <v>-8.3890246869353504</v>
      </c>
      <c r="L698">
        <f>(Table2[[#This Row],[6M Return vs Nifty]]-AVERAGE(Table2[6M Return vs Nifty]))/_xlfn.STDEV.P(Table2[6M Return vs Nifty])</f>
        <v>-0.64011510590441079</v>
      </c>
      <c r="M698">
        <v>1.02396903928396</v>
      </c>
      <c r="N698">
        <f>(Table2[[#This Row],[1W Return vs Nifty]]-AVERAGE(Table2[1W Return vs Nifty]))/_xlfn.STDEV.P(Table2[1W Return vs Nifty])</f>
        <v>0.21933389980832768</v>
      </c>
      <c r="O698">
        <v>171.37</v>
      </c>
      <c r="P698">
        <v>169.647327956391</v>
      </c>
      <c r="Q698">
        <v>163.99318263139301</v>
      </c>
      <c r="R698">
        <v>35.372600793600697</v>
      </c>
      <c r="S698" s="1">
        <f>(Table2[[#This Row],[Close Price]]-Table2[[#This Row],[20D EMA]])/Table2[[#This Row],[20D EMA]]</f>
        <v>2.4391667152943962E-2</v>
      </c>
      <c r="T698" s="1">
        <f>(Table2[[#This Row],[Close Price]]-Table2[[#This Row],[50D EMA]])/Table2[[#This Row],[50D EMA]]</f>
        <v>3.4793781397643574E-2</v>
      </c>
      <c r="U698" s="1">
        <f>(Table2[[#This Row],[Close Price]]-Table2[[#This Row],[200D EMA]])/Table2[[#This Row],[200D EMA]]</f>
        <v>7.0471328034307515E-2</v>
      </c>
      <c r="V698">
        <v>1.26963744312517</v>
      </c>
      <c r="W698">
        <v>174.63</v>
      </c>
      <c r="X698">
        <v>179.04</v>
      </c>
      <c r="Y698">
        <v>171.75</v>
      </c>
      <c r="Z698">
        <v>179.04</v>
      </c>
      <c r="AA698">
        <v>149.75</v>
      </c>
      <c r="AB698">
        <v>179.04</v>
      </c>
      <c r="AC698" s="1">
        <f>(Table2[[#This Row],[Close Price]]/Table2[[#This Row],[Day Low]])-1</f>
        <v>5.268281509477335E-3</v>
      </c>
      <c r="AD698" s="1">
        <f>(Table2[[#This Row],[Day High]]/Table2[[#This Row],[Close Price]])-1</f>
        <v>1.9880375961264463E-2</v>
      </c>
      <c r="AE698" s="1">
        <f>(Table2[[#This Row],[Close Price]]/Table2[[#This Row],[Current Week Low]])-1</f>
        <v>2.2125181950509498E-2</v>
      </c>
      <c r="AF698" s="1">
        <f>(Table2[[#This Row],[Current Week High]]/Table2[[#This Row],[Close Price]])-1</f>
        <v>1.9880375961264463E-2</v>
      </c>
      <c r="AG698" s="1">
        <f>(Table2[[#This Row],[Close Price]]/Table2[[#This Row],[Current Month Low]])-1</f>
        <v>0.17228714524207023</v>
      </c>
      <c r="AH698" s="1">
        <f>(Table2[[#This Row],[Current Month High]]/Table2[[#This Row],[Close Price]])-1</f>
        <v>1.9880375961264463E-2</v>
      </c>
      <c r="AI698">
        <v>11.364283679863201</v>
      </c>
      <c r="AJ698">
        <v>34.934665641814</v>
      </c>
      <c r="AK698" t="str">
        <f>IF(AND(Table2[[#This Row],[20D EMA]]&gt;Table2[[#This Row],[50D EMA]],Table2[[#This Row],[50D EMA]]&gt;Table2[[#This Row],[200D EMA]]),"Uptrend","Downtrend/NoTrend")</f>
        <v>Uptrend</v>
      </c>
      <c r="AL698">
        <v>0.05</v>
      </c>
      <c r="AM698" t="s">
        <v>2950</v>
      </c>
      <c r="AN698">
        <v>3.57</v>
      </c>
      <c r="AO698" t="s">
        <v>2950</v>
      </c>
      <c r="AP698">
        <v>-9.6089366479215996E-2</v>
      </c>
      <c r="AQ698">
        <f>(Table2[[#This Row],[Sharpe Ratio]]-AVERAGE(Table2[Sharpe Ratio]))/_xlfn.STDEV.P(Table2[Sharpe Ratio])</f>
        <v>-1.7112466783174161</v>
      </c>
      <c r="AR6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-3.0456267990085957</v>
      </c>
    </row>
    <row r="699" spans="1:44" x14ac:dyDescent="0.3">
      <c r="A699" t="s">
        <v>1121</v>
      </c>
      <c r="B699" t="s">
        <v>1122</v>
      </c>
      <c r="C699" t="s">
        <v>2919</v>
      </c>
      <c r="D699" t="s">
        <v>400</v>
      </c>
      <c r="E699">
        <v>9727.2388534999991</v>
      </c>
      <c r="F699">
        <v>777.75</v>
      </c>
      <c r="G699">
        <v>-23.408283036613099</v>
      </c>
      <c r="H699">
        <f>(Table2[[#This Row],[1Y Return vs Nifty]]-AVERAGE(Table2[1Y Return vs Nifty]))/_xlfn.STDEV.P(Table2[1Y Return vs Nifty])</f>
        <v>-0.81632926413598494</v>
      </c>
      <c r="I699">
        <v>6.2278115811650601</v>
      </c>
      <c r="J699">
        <f>(Table2[[#This Row],[1M Return vs Nifty]]-AVERAGE(Table2[1M Return vs Nifty]))/_xlfn.STDEV.P(Table2[1M Return vs Nifty])</f>
        <v>0.27660503950034826</v>
      </c>
      <c r="K699">
        <v>-6.3271589595369102</v>
      </c>
      <c r="L699">
        <f>(Table2[[#This Row],[6M Return vs Nifty]]-AVERAGE(Table2[6M Return vs Nifty]))/_xlfn.STDEV.P(Table2[6M Return vs Nifty])</f>
        <v>-0.57693549249486042</v>
      </c>
      <c r="M699">
        <v>1.5340633283102501</v>
      </c>
      <c r="N699">
        <f>(Table2[[#This Row],[1W Return vs Nifty]]-AVERAGE(Table2[1W Return vs Nifty]))/_xlfn.STDEV.P(Table2[1W Return vs Nifty])</f>
        <v>0.32040734117869285</v>
      </c>
      <c r="O699">
        <v>743.12</v>
      </c>
      <c r="P699">
        <v>723.69217232746996</v>
      </c>
      <c r="Q699">
        <v>740.93606923497805</v>
      </c>
      <c r="R699">
        <v>44.053780323050901</v>
      </c>
      <c r="S699" s="1">
        <f>(Table2[[#This Row],[Close Price]]-Table2[[#This Row],[20D EMA]])/Table2[[#This Row],[20D EMA]]</f>
        <v>4.6600818172031426E-2</v>
      </c>
      <c r="T699" s="1">
        <f>(Table2[[#This Row],[Close Price]]-Table2[[#This Row],[50D EMA]])/Table2[[#This Row],[50D EMA]]</f>
        <v>7.4697267345968932E-2</v>
      </c>
      <c r="U699" s="1">
        <f>(Table2[[#This Row],[Close Price]]-Table2[[#This Row],[200D EMA]])/Table2[[#This Row],[200D EMA]]</f>
        <v>4.9685704737026243E-2</v>
      </c>
      <c r="V699">
        <v>0.70692000293999002</v>
      </c>
      <c r="W699">
        <v>766.05</v>
      </c>
      <c r="X699">
        <v>780.5</v>
      </c>
      <c r="Y699">
        <v>766.05</v>
      </c>
      <c r="Z699">
        <v>790</v>
      </c>
      <c r="AA699">
        <v>647.15</v>
      </c>
      <c r="AB699">
        <v>794.95</v>
      </c>
      <c r="AC699" s="1">
        <f>(Table2[[#This Row],[Close Price]]/Table2[[#This Row],[Day Low]])-1</f>
        <v>1.5273154493832042E-2</v>
      </c>
      <c r="AD699" s="1">
        <f>(Table2[[#This Row],[Day High]]/Table2[[#This Row],[Close Price]])-1</f>
        <v>3.5358405657344161E-3</v>
      </c>
      <c r="AE699" s="1">
        <f>(Table2[[#This Row],[Close Price]]/Table2[[#This Row],[Current Week Low]])-1</f>
        <v>1.5273154493832042E-2</v>
      </c>
      <c r="AF699" s="1">
        <f>(Table2[[#This Row],[Current Week High]]/Table2[[#This Row],[Close Price]])-1</f>
        <v>1.5750562520089995E-2</v>
      </c>
      <c r="AG699" s="1">
        <f>(Table2[[#This Row],[Close Price]]/Table2[[#This Row],[Current Month Low]])-1</f>
        <v>0.20180792706482276</v>
      </c>
      <c r="AH699" s="1">
        <f>(Table2[[#This Row],[Current Month High]]/Table2[[#This Row],[Close Price]])-1</f>
        <v>2.2115075538412077E-2</v>
      </c>
      <c r="AI699">
        <v>7.0652523304403703</v>
      </c>
      <c r="AJ699">
        <v>20.180792706482201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0</v>
      </c>
      <c r="AM699" t="s">
        <v>2951</v>
      </c>
      <c r="AN699">
        <v>8.5</v>
      </c>
      <c r="AO699" t="s">
        <v>2950</v>
      </c>
      <c r="AP699">
        <v>-9.6542019664139E-2</v>
      </c>
      <c r="AQ699">
        <f>(Table2[[#This Row],[Sharpe Ratio]]-AVERAGE(Table2[Sharpe Ratio]))/_xlfn.STDEV.P(Table2[Sharpe Ratio])</f>
        <v>-1.7162428612697223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0" spans="1:44" x14ac:dyDescent="0.3">
      <c r="A700" t="s">
        <v>1592</v>
      </c>
      <c r="B700" t="s">
        <v>1593</v>
      </c>
      <c r="C700" t="s">
        <v>2919</v>
      </c>
      <c r="D700" t="s">
        <v>400</v>
      </c>
      <c r="E700">
        <v>4894.6137230599998</v>
      </c>
      <c r="F700">
        <v>260.38</v>
      </c>
      <c r="G700">
        <v>-17.4526515426011</v>
      </c>
      <c r="H700">
        <f>(Table2[[#This Row],[1Y Return vs Nifty]]-AVERAGE(Table2[1Y Return vs Nifty]))/_xlfn.STDEV.P(Table2[1Y Return vs Nifty])</f>
        <v>-0.74538433338801169</v>
      </c>
      <c r="I700">
        <v>6.0158631868118002</v>
      </c>
      <c r="J700">
        <f>(Table2[[#This Row],[1M Return vs Nifty]]-AVERAGE(Table2[1M Return vs Nifty]))/_xlfn.STDEV.P(Table2[1M Return vs Nifty])</f>
        <v>0.25590065671882661</v>
      </c>
      <c r="K700">
        <v>1.97586223412952</v>
      </c>
      <c r="L700">
        <f>(Table2[[#This Row],[6M Return vs Nifty]]-AVERAGE(Table2[6M Return vs Nifty]))/_xlfn.STDEV.P(Table2[6M Return vs Nifty])</f>
        <v>-0.3225146239696145</v>
      </c>
      <c r="M700">
        <v>3.5117509143187902</v>
      </c>
      <c r="N700">
        <f>(Table2[[#This Row],[1W Return vs Nifty]]-AVERAGE(Table2[1W Return vs Nifty]))/_xlfn.STDEV.P(Table2[1W Return vs Nifty])</f>
        <v>0.71227938243385569</v>
      </c>
      <c r="O700">
        <v>241.83</v>
      </c>
      <c r="P700">
        <v>230.11682074217899</v>
      </c>
      <c r="Q700">
        <v>224.55860793749599</v>
      </c>
      <c r="R700">
        <v>62.732585657206698</v>
      </c>
      <c r="S700" s="1">
        <f>(Table2[[#This Row],[Close Price]]-Table2[[#This Row],[20D EMA]])/Table2[[#This Row],[20D EMA]]</f>
        <v>7.6706777488318167E-2</v>
      </c>
      <c r="T700" s="1">
        <f>(Table2[[#This Row],[Close Price]]-Table2[[#This Row],[50D EMA]])/Table2[[#This Row],[50D EMA]]</f>
        <v>0.13151224304340459</v>
      </c>
      <c r="U700" s="1">
        <f>(Table2[[#This Row],[Close Price]]-Table2[[#This Row],[200D EMA]])/Table2[[#This Row],[200D EMA]]</f>
        <v>0.15951912238641319</v>
      </c>
      <c r="V700">
        <v>1.17365542903878</v>
      </c>
      <c r="W700">
        <v>253</v>
      </c>
      <c r="X700">
        <v>263.2</v>
      </c>
      <c r="Y700">
        <v>247.81</v>
      </c>
      <c r="Z700">
        <v>263.2</v>
      </c>
      <c r="AA700">
        <v>216.4</v>
      </c>
      <c r="AB700">
        <v>263.2</v>
      </c>
      <c r="AC700" s="1">
        <f>(Table2[[#This Row],[Close Price]]/Table2[[#This Row],[Day Low]])-1</f>
        <v>2.916996047430831E-2</v>
      </c>
      <c r="AD700" s="1">
        <f>(Table2[[#This Row],[Day High]]/Table2[[#This Row],[Close Price]])-1</f>
        <v>1.0830324909747224E-2</v>
      </c>
      <c r="AE700" s="1">
        <f>(Table2[[#This Row],[Close Price]]/Table2[[#This Row],[Current Week Low]])-1</f>
        <v>5.072434526451719E-2</v>
      </c>
      <c r="AF700" s="1">
        <f>(Table2[[#This Row],[Current Week High]]/Table2[[#This Row],[Close Price]])-1</f>
        <v>1.0830324909747224E-2</v>
      </c>
      <c r="AG700" s="1">
        <f>(Table2[[#This Row],[Close Price]]/Table2[[#This Row],[Current Month Low]])-1</f>
        <v>0.20323475046210726</v>
      </c>
      <c r="AH700" s="1">
        <f>(Table2[[#This Row],[Current Month High]]/Table2[[#This Row],[Close Price]])-1</f>
        <v>1.0830324909747224E-2</v>
      </c>
      <c r="AI700">
        <v>1.08303249097472</v>
      </c>
      <c r="AJ700">
        <v>37.767195767195702</v>
      </c>
      <c r="AK700" t="str">
        <f>IF(AND(Table2[[#This Row],[20D EMA]]&gt;Table2[[#This Row],[50D EMA]],Table2[[#This Row],[50D EMA]]&gt;Table2[[#This Row],[200D EMA]]),"Uptrend","Downtrend/NoTrend")</f>
        <v>Uptrend</v>
      </c>
      <c r="AL700">
        <v>0.12</v>
      </c>
      <c r="AM700" t="s">
        <v>2950</v>
      </c>
      <c r="AN700">
        <v>11.73</v>
      </c>
      <c r="AO700" t="s">
        <v>2950</v>
      </c>
      <c r="AP700">
        <v>-9.7623012888900004E-2</v>
      </c>
      <c r="AQ700">
        <f>(Table2[[#This Row],[Sharpe Ratio]]-AVERAGE(Table2[Sharpe Ratio]))/_xlfn.STDEV.P(Table2[Sharpe Ratio])</f>
        <v>-1.7281743799268336</v>
      </c>
      <c r="AR7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-1.8278932981317775</v>
      </c>
    </row>
    <row r="701" spans="1:44" x14ac:dyDescent="0.3">
      <c r="A701" t="s">
        <v>2006</v>
      </c>
      <c r="B701" t="s">
        <v>2007</v>
      </c>
      <c r="C701" t="s">
        <v>2915</v>
      </c>
      <c r="D701" t="s">
        <v>65</v>
      </c>
      <c r="E701">
        <v>2729.7934452</v>
      </c>
      <c r="F701">
        <v>119.65</v>
      </c>
      <c r="G701">
        <v>6.7503532849038903</v>
      </c>
      <c r="H701">
        <f>(Table2[[#This Row],[1Y Return vs Nifty]]-AVERAGE(Table2[1Y Return vs Nifty]))/_xlfn.STDEV.P(Table2[1Y Return vs Nifty])</f>
        <v>-0.45707225378627392</v>
      </c>
      <c r="I701">
        <v>4.1075459721116196</v>
      </c>
      <c r="J701">
        <f>(Table2[[#This Row],[1M Return vs Nifty]]-AVERAGE(Table2[1M Return vs Nifty]))/_xlfn.STDEV.P(Table2[1M Return vs Nifty])</f>
        <v>6.9484853936822535E-2</v>
      </c>
      <c r="K701">
        <v>-10.5214315402508</v>
      </c>
      <c r="L701">
        <f>(Table2[[#This Row],[6M Return vs Nifty]]-AVERAGE(Table2[6M Return vs Nifty]))/_xlfn.STDEV.P(Table2[6M Return vs Nifty])</f>
        <v>-0.70545623788701317</v>
      </c>
      <c r="M701">
        <v>-5.3871585985332597</v>
      </c>
      <c r="N701">
        <f>(Table2[[#This Row],[1W Return vs Nifty]]-AVERAGE(Table2[1W Return vs Nifty]))/_xlfn.STDEV.P(Table2[1W Return vs Nifty])</f>
        <v>-1.0510091472698748</v>
      </c>
      <c r="O701">
        <v>118.16</v>
      </c>
      <c r="P701">
        <v>118.175472749991</v>
      </c>
      <c r="Q701">
        <v>115.561321084662</v>
      </c>
      <c r="R701">
        <v>26.759981249393601</v>
      </c>
      <c r="S701" s="1">
        <f>(Table2[[#This Row],[Close Price]]-Table2[[#This Row],[20D EMA]])/Table2[[#This Row],[20D EMA]]</f>
        <v>1.2610020311442189E-2</v>
      </c>
      <c r="T701" s="1">
        <f>(Table2[[#This Row],[Close Price]]-Table2[[#This Row],[50D EMA]])/Table2[[#This Row],[50D EMA]]</f>
        <v>1.247743897863202E-2</v>
      </c>
      <c r="U701" s="1">
        <f>(Table2[[#This Row],[Close Price]]-Table2[[#This Row],[200D EMA]])/Table2[[#This Row],[200D EMA]]</f>
        <v>3.5381033004482344E-2</v>
      </c>
      <c r="V701">
        <v>0.93309185561816199</v>
      </c>
      <c r="W701">
        <v>118.49</v>
      </c>
      <c r="X701">
        <v>120.46</v>
      </c>
      <c r="Y701">
        <v>116.9</v>
      </c>
      <c r="Z701">
        <v>122</v>
      </c>
      <c r="AA701">
        <v>92.05</v>
      </c>
      <c r="AB701">
        <v>127.55</v>
      </c>
      <c r="AC701" s="1">
        <f>(Table2[[#This Row],[Close Price]]/Table2[[#This Row],[Day Low]])-1</f>
        <v>9.7898556840241291E-3</v>
      </c>
      <c r="AD701" s="1">
        <f>(Table2[[#This Row],[Day High]]/Table2[[#This Row],[Close Price]])-1</f>
        <v>6.7697450898451805E-3</v>
      </c>
      <c r="AE701" s="1">
        <f>(Table2[[#This Row],[Close Price]]/Table2[[#This Row],[Current Week Low]])-1</f>
        <v>2.3524379811804996E-2</v>
      </c>
      <c r="AF701" s="1">
        <f>(Table2[[#This Row],[Current Week High]]/Table2[[#This Row],[Close Price]])-1</f>
        <v>1.9640618470539106E-2</v>
      </c>
      <c r="AG701" s="1">
        <f>(Table2[[#This Row],[Close Price]]/Table2[[#This Row],[Current Month Low]])-1</f>
        <v>0.2998370450841934</v>
      </c>
      <c r="AH701" s="1">
        <f>(Table2[[#This Row],[Current Month High]]/Table2[[#This Row],[Close Price]])-1</f>
        <v>6.6025908900961161E-2</v>
      </c>
      <c r="AI701">
        <v>29.962390305056399</v>
      </c>
      <c r="AJ701">
        <v>38.483796296296298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-0.11</v>
      </c>
      <c r="AM701" t="s">
        <v>2949</v>
      </c>
      <c r="AN701">
        <v>-0.95</v>
      </c>
      <c r="AO701" t="s">
        <v>2949</v>
      </c>
      <c r="AP701">
        <v>-9.7880130323887996E-2</v>
      </c>
      <c r="AQ701">
        <f>(Table2[[#This Row],[Sharpe Ratio]]-AVERAGE(Table2[Sharpe Ratio]))/_xlfn.STDEV.P(Table2[Sharpe Ratio])</f>
        <v>-1.7310123269207249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2" spans="1:44" x14ac:dyDescent="0.3">
      <c r="A702" t="s">
        <v>1435</v>
      </c>
      <c r="B702" t="s">
        <v>1436</v>
      </c>
      <c r="C702" t="s">
        <v>2909</v>
      </c>
      <c r="D702" t="s">
        <v>600</v>
      </c>
      <c r="E702">
        <v>6160.9380850850002</v>
      </c>
      <c r="F702">
        <v>143.03</v>
      </c>
      <c r="G702">
        <v>-30.802256318593599</v>
      </c>
      <c r="H702">
        <f>(Table2[[#This Row],[1Y Return vs Nifty]]-AVERAGE(Table2[1Y Return vs Nifty]))/_xlfn.STDEV.P(Table2[1Y Return vs Nifty])</f>
        <v>-0.90440807206254792</v>
      </c>
      <c r="I702">
        <v>8.3548959470776296</v>
      </c>
      <c r="J702">
        <f>(Table2[[#This Row],[1M Return vs Nifty]]-AVERAGE(Table2[1M Return vs Nifty]))/_xlfn.STDEV.P(Table2[1M Return vs Nifty])</f>
        <v>0.48439132188681211</v>
      </c>
      <c r="K702">
        <v>-11.990024976057301</v>
      </c>
      <c r="L702">
        <f>(Table2[[#This Row],[6M Return vs Nifty]]-AVERAGE(Table2[6M Return vs Nifty]))/_xlfn.STDEV.P(Table2[6M Return vs Nifty])</f>
        <v>-0.75045682366576316</v>
      </c>
      <c r="M702">
        <v>4.2291483073010303</v>
      </c>
      <c r="N702">
        <f>(Table2[[#This Row],[1W Return vs Nifty]]-AVERAGE(Table2[1W Return vs Nifty]))/_xlfn.STDEV.P(Table2[1W Return vs Nifty])</f>
        <v>0.85442922590153303</v>
      </c>
      <c r="O702">
        <v>133.4</v>
      </c>
      <c r="P702">
        <v>131.128407960901</v>
      </c>
      <c r="Q702">
        <v>139.06432608277399</v>
      </c>
      <c r="R702">
        <v>43.336161239500598</v>
      </c>
      <c r="S702" s="1">
        <f>(Table2[[#This Row],[Close Price]]-Table2[[#This Row],[20D EMA]])/Table2[[#This Row],[20D EMA]]</f>
        <v>7.2188905547226345E-2</v>
      </c>
      <c r="T702" s="1">
        <f>(Table2[[#This Row],[Close Price]]-Table2[[#This Row],[50D EMA]])/Table2[[#This Row],[50D EMA]]</f>
        <v>9.0762880631081386E-2</v>
      </c>
      <c r="U702" s="1">
        <f>(Table2[[#This Row],[Close Price]]-Table2[[#This Row],[200D EMA]])/Table2[[#This Row],[200D EMA]]</f>
        <v>2.8516831231509089E-2</v>
      </c>
      <c r="V702">
        <v>0.78260658807518102</v>
      </c>
      <c r="W702">
        <v>142.55000000000001</v>
      </c>
      <c r="X702">
        <v>146.54</v>
      </c>
      <c r="Y702">
        <v>138.02000000000001</v>
      </c>
      <c r="Z702">
        <v>146.54</v>
      </c>
      <c r="AA702">
        <v>109.5</v>
      </c>
      <c r="AB702">
        <v>146.54</v>
      </c>
      <c r="AC702" s="1">
        <f>(Table2[[#This Row],[Close Price]]/Table2[[#This Row],[Day Low]])-1</f>
        <v>3.3672395650647946E-3</v>
      </c>
      <c r="AD702" s="1">
        <f>(Table2[[#This Row],[Day High]]/Table2[[#This Row],[Close Price]])-1</f>
        <v>2.4540306229462239E-2</v>
      </c>
      <c r="AE702" s="1">
        <f>(Table2[[#This Row],[Close Price]]/Table2[[#This Row],[Current Week Low]])-1</f>
        <v>3.6299087088827564E-2</v>
      </c>
      <c r="AF702" s="1">
        <f>(Table2[[#This Row],[Current Week High]]/Table2[[#This Row],[Close Price]])-1</f>
        <v>2.4540306229462239E-2</v>
      </c>
      <c r="AG702" s="1">
        <f>(Table2[[#This Row],[Close Price]]/Table2[[#This Row],[Current Month Low]])-1</f>
        <v>0.30621004566210042</v>
      </c>
      <c r="AH702" s="1">
        <f>(Table2[[#This Row],[Current Month High]]/Table2[[#This Row],[Close Price]])-1</f>
        <v>2.4540306229462239E-2</v>
      </c>
      <c r="AI702">
        <v>25.183527931203201</v>
      </c>
      <c r="AJ702">
        <v>30.621004566210001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0.04</v>
      </c>
      <c r="AM702" t="s">
        <v>2950</v>
      </c>
      <c r="AN702">
        <v>17.43</v>
      </c>
      <c r="AO702" t="s">
        <v>2950</v>
      </c>
      <c r="AP702">
        <v>-9.8065260239251995E-2</v>
      </c>
      <c r="AQ702">
        <f>(Table2[[#This Row],[Sharpe Ratio]]-AVERAGE(Table2[Sharpe Ratio]))/_xlfn.STDEV.P(Table2[Sharpe Ratio])</f>
        <v>-1.7330557079415851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3" spans="1:44" x14ac:dyDescent="0.3">
      <c r="A703" t="s">
        <v>1181</v>
      </c>
      <c r="B703" t="s">
        <v>1182</v>
      </c>
      <c r="C703" t="s">
        <v>2922</v>
      </c>
      <c r="D703" t="s">
        <v>523</v>
      </c>
      <c r="E703">
        <v>8838.1605785600004</v>
      </c>
      <c r="F703">
        <v>2670.1</v>
      </c>
      <c r="G703">
        <v>-28.3071562925081</v>
      </c>
      <c r="H703">
        <f>(Table2[[#This Row],[1Y Return vs Nifty]]-AVERAGE(Table2[1Y Return vs Nifty]))/_xlfn.STDEV.P(Table2[1Y Return vs Nifty])</f>
        <v>-0.87468583375114817</v>
      </c>
      <c r="I703">
        <v>4.2254067110871896</v>
      </c>
      <c r="J703">
        <f>(Table2[[#This Row],[1M Return vs Nifty]]-AVERAGE(Table2[1M Return vs Nifty]))/_xlfn.STDEV.P(Table2[1M Return vs Nifty])</f>
        <v>8.0998193597211762E-2</v>
      </c>
      <c r="K703">
        <v>-10.7566236084807</v>
      </c>
      <c r="L703">
        <f>(Table2[[#This Row],[6M Return vs Nifty]]-AVERAGE(Table2[6M Return vs Nifty]))/_xlfn.STDEV.P(Table2[6M Return vs Nifty])</f>
        <v>-0.71266298454869148</v>
      </c>
      <c r="M703">
        <v>-0.52136749898821699</v>
      </c>
      <c r="N703">
        <f>(Table2[[#This Row],[1W Return vs Nifty]]-AVERAGE(Table2[1W Return vs Nifty]))/_xlfn.STDEV.P(Table2[1W Return vs Nifty])</f>
        <v>-8.6869257840602371E-2</v>
      </c>
      <c r="O703">
        <v>2618.5700000000002</v>
      </c>
      <c r="P703">
        <v>2573.71998737992</v>
      </c>
      <c r="Q703">
        <v>2598.4986881800601</v>
      </c>
      <c r="R703">
        <v>39.4050680477974</v>
      </c>
      <c r="S703" s="1">
        <f>(Table2[[#This Row],[Close Price]]-Table2[[#This Row],[20D EMA]])/Table2[[#This Row],[20D EMA]]</f>
        <v>1.9678679584658704E-2</v>
      </c>
      <c r="T703" s="1">
        <f>(Table2[[#This Row],[Close Price]]-Table2[[#This Row],[50D EMA]])/Table2[[#This Row],[50D EMA]]</f>
        <v>3.7447746100070511E-2</v>
      </c>
      <c r="U703" s="1">
        <f>(Table2[[#This Row],[Close Price]]-Table2[[#This Row],[200D EMA]])/Table2[[#This Row],[200D EMA]]</f>
        <v>2.7554877031740223E-2</v>
      </c>
      <c r="V703">
        <v>0.72754205640924197</v>
      </c>
      <c r="W703">
        <v>2656.3</v>
      </c>
      <c r="X703">
        <v>2700</v>
      </c>
      <c r="Y703">
        <v>2656.3</v>
      </c>
      <c r="Z703">
        <v>2705.6</v>
      </c>
      <c r="AA703">
        <v>2351.5500000000002</v>
      </c>
      <c r="AB703">
        <v>2749.9</v>
      </c>
      <c r="AC703" s="1">
        <f>(Table2[[#This Row],[Close Price]]/Table2[[#This Row],[Day Low]])-1</f>
        <v>5.1951963257161893E-3</v>
      </c>
      <c r="AD703" s="1">
        <f>(Table2[[#This Row],[Day High]]/Table2[[#This Row],[Close Price]])-1</f>
        <v>1.1198082468821369E-2</v>
      </c>
      <c r="AE703" s="1">
        <f>(Table2[[#This Row],[Close Price]]/Table2[[#This Row],[Current Week Low]])-1</f>
        <v>5.1951963257161893E-3</v>
      </c>
      <c r="AF703" s="1">
        <f>(Table2[[#This Row],[Current Week High]]/Table2[[#This Row],[Close Price]])-1</f>
        <v>1.3295382195423366E-2</v>
      </c>
      <c r="AG703" s="1">
        <f>(Table2[[#This Row],[Close Price]]/Table2[[#This Row],[Current Month Low]])-1</f>
        <v>0.13546384299717196</v>
      </c>
      <c r="AH703" s="1">
        <f>(Table2[[#This Row],[Current Month High]]/Table2[[#This Row],[Close Price]])-1</f>
        <v>2.9886521104078634E-2</v>
      </c>
      <c r="AI703">
        <v>11.381596194899</v>
      </c>
      <c r="AJ703">
        <v>18.8295505117934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0.03</v>
      </c>
      <c r="AM703" t="s">
        <v>2950</v>
      </c>
      <c r="AN703">
        <v>3.67</v>
      </c>
      <c r="AO703" t="s">
        <v>2950</v>
      </c>
      <c r="AP703">
        <v>-9.8359031476712003E-2</v>
      </c>
      <c r="AQ703">
        <f>(Table2[[#This Row],[Sharpe Ratio]]-AVERAGE(Table2[Sharpe Ratio]))/_xlfn.STDEV.P(Table2[Sharpe Ratio])</f>
        <v>-1.7362982231770081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4" spans="1:44" x14ac:dyDescent="0.3">
      <c r="A704" t="s">
        <v>203</v>
      </c>
      <c r="B704" t="s">
        <v>204</v>
      </c>
      <c r="C704" t="s">
        <v>2908</v>
      </c>
      <c r="D704" t="s">
        <v>35</v>
      </c>
      <c r="E704">
        <v>121519.34659743001</v>
      </c>
      <c r="F704">
        <v>590.95000000000005</v>
      </c>
      <c r="G704">
        <v>-33.321956538530003</v>
      </c>
      <c r="H704">
        <f>(Table2[[#This Row],[1Y Return vs Nifty]]-AVERAGE(Table2[1Y Return vs Nifty]))/_xlfn.STDEV.P(Table2[1Y Return vs Nifty])</f>
        <v>-0.93442335386579123</v>
      </c>
      <c r="I704">
        <v>-1.1062034465769399</v>
      </c>
      <c r="J704">
        <f>(Table2[[#This Row],[1M Return vs Nifty]]-AVERAGE(Table2[1M Return vs Nifty]))/_xlfn.STDEV.P(Table2[1M Return vs Nifty])</f>
        <v>-0.43982527328001764</v>
      </c>
      <c r="K704">
        <v>-18.484522246416599</v>
      </c>
      <c r="L704">
        <f>(Table2[[#This Row],[6M Return vs Nifty]]-AVERAGE(Table2[6M Return vs Nifty]))/_xlfn.STDEV.P(Table2[6M Return vs Nifty])</f>
        <v>-0.94946096897856302</v>
      </c>
      <c r="M704">
        <v>-3.6005382503072298</v>
      </c>
      <c r="N704">
        <f>(Table2[[#This Row],[1W Return vs Nifty]]-AVERAGE(Table2[1W Return vs Nifty]))/_xlfn.STDEV.P(Table2[1W Return vs Nifty])</f>
        <v>-0.69699642667613759</v>
      </c>
      <c r="O704">
        <v>578.08000000000004</v>
      </c>
      <c r="P704">
        <v>579.49880919571694</v>
      </c>
      <c r="Q704">
        <v>599.44284752884698</v>
      </c>
      <c r="R704">
        <v>48.810956416137699</v>
      </c>
      <c r="S704" s="1">
        <f>(Table2[[#This Row],[Close Price]]-Table2[[#This Row],[20D EMA]])/Table2[[#This Row],[20D EMA]]</f>
        <v>2.2263354553003052E-2</v>
      </c>
      <c r="T704" s="1">
        <f>(Table2[[#This Row],[Close Price]]-Table2[[#This Row],[50D EMA]])/Table2[[#This Row],[50D EMA]]</f>
        <v>1.9760507912304673E-2</v>
      </c>
      <c r="U704" s="1">
        <f>(Table2[[#This Row],[Close Price]]-Table2[[#This Row],[200D EMA]])/Table2[[#This Row],[200D EMA]]</f>
        <v>-1.4167902017445017E-2</v>
      </c>
      <c r="V704">
        <v>1.1905105010843899</v>
      </c>
      <c r="W704">
        <v>576.95000000000005</v>
      </c>
      <c r="X704">
        <v>592.25</v>
      </c>
      <c r="Y704">
        <v>575.65</v>
      </c>
      <c r="Z704">
        <v>592.25</v>
      </c>
      <c r="AA704">
        <v>511.4</v>
      </c>
      <c r="AB704">
        <v>605.15</v>
      </c>
      <c r="AC704" s="1">
        <f>(Table2[[#This Row],[Close Price]]/Table2[[#This Row],[Day Low]])-1</f>
        <v>2.4265534275067058E-2</v>
      </c>
      <c r="AD704" s="1">
        <f>(Table2[[#This Row],[Day High]]/Table2[[#This Row],[Close Price]])-1</f>
        <v>2.1998477028513097E-3</v>
      </c>
      <c r="AE704" s="1">
        <f>(Table2[[#This Row],[Close Price]]/Table2[[#This Row],[Current Week Low]])-1</f>
        <v>2.6578650221488864E-2</v>
      </c>
      <c r="AF704" s="1">
        <f>(Table2[[#This Row],[Current Week High]]/Table2[[#This Row],[Close Price]])-1</f>
        <v>2.1998477028513097E-3</v>
      </c>
      <c r="AG704" s="1">
        <f>(Table2[[#This Row],[Close Price]]/Table2[[#This Row],[Current Month Low]])-1</f>
        <v>0.15555338287055154</v>
      </c>
      <c r="AH704" s="1">
        <f>(Table2[[#This Row],[Current Month High]]/Table2[[#This Row],[Close Price]])-1</f>
        <v>2.4029105677299212E-2</v>
      </c>
      <c r="AI704">
        <v>20.247059818935501</v>
      </c>
      <c r="AJ704">
        <v>15.5553382870551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-0.15</v>
      </c>
      <c r="AM704" t="s">
        <v>2949</v>
      </c>
      <c r="AN704">
        <v>6.43</v>
      </c>
      <c r="AO704" t="s">
        <v>2950</v>
      </c>
      <c r="AP704">
        <v>-9.9253949773064995E-2</v>
      </c>
      <c r="AQ704">
        <f>(Table2[[#This Row],[Sharpe Ratio]]-AVERAGE(Table2[Sharpe Ratio]))/_xlfn.STDEV.P(Table2[Sharpe Ratio])</f>
        <v>-1.7461759301828841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5" spans="1:44" x14ac:dyDescent="0.3">
      <c r="A705" t="s">
        <v>557</v>
      </c>
      <c r="B705" t="s">
        <v>558</v>
      </c>
      <c r="C705" t="s">
        <v>2908</v>
      </c>
      <c r="D705" t="s">
        <v>35</v>
      </c>
      <c r="E705">
        <v>31903.797098309999</v>
      </c>
      <c r="F705">
        <v>524.95000000000005</v>
      </c>
      <c r="G705">
        <v>-29.348484328811601</v>
      </c>
      <c r="H705">
        <f>(Table2[[#This Row],[1Y Return vs Nifty]]-AVERAGE(Table2[1Y Return vs Nifty]))/_xlfn.STDEV.P(Table2[1Y Return vs Nifty])</f>
        <v>-0.88709038656737826</v>
      </c>
      <c r="I705">
        <v>-7.2945098158705699</v>
      </c>
      <c r="J705">
        <f>(Table2[[#This Row],[1M Return vs Nifty]]-AVERAGE(Table2[1M Return vs Nifty]))/_xlfn.STDEV.P(Table2[1M Return vs Nifty])</f>
        <v>-1.0443359336704627</v>
      </c>
      <c r="K705">
        <v>-12.7678384121697</v>
      </c>
      <c r="L705">
        <f>(Table2[[#This Row],[6M Return vs Nifty]]-AVERAGE(Table2[6M Return vs Nifty]))/_xlfn.STDEV.P(Table2[6M Return vs Nifty])</f>
        <v>-0.77429055422606508</v>
      </c>
      <c r="M705">
        <v>-2.6427627538093699</v>
      </c>
      <c r="N705">
        <f>(Table2[[#This Row],[1W Return vs Nifty]]-AVERAGE(Table2[1W Return vs Nifty]))/_xlfn.STDEV.P(Table2[1W Return vs Nifty])</f>
        <v>-0.50721648290135135</v>
      </c>
      <c r="O705">
        <v>523.65</v>
      </c>
      <c r="P705">
        <v>533.19944446238298</v>
      </c>
      <c r="Q705">
        <v>557.47943986502401</v>
      </c>
      <c r="R705">
        <v>48.219609680603199</v>
      </c>
      <c r="S705" s="1">
        <f>(Table2[[#This Row],[Close Price]]-Table2[[#This Row],[20D EMA]])/Table2[[#This Row],[20D EMA]]</f>
        <v>2.4825742385182247E-3</v>
      </c>
      <c r="T705" s="1">
        <f>(Table2[[#This Row],[Close Price]]-Table2[[#This Row],[50D EMA]])/Table2[[#This Row],[50D EMA]]</f>
        <v>-1.5471592380784887E-2</v>
      </c>
      <c r="U705" s="1">
        <f>(Table2[[#This Row],[Close Price]]-Table2[[#This Row],[200D EMA]])/Table2[[#This Row],[200D EMA]]</f>
        <v>-5.8350922991706987E-2</v>
      </c>
      <c r="V705">
        <v>1.1654881302653399</v>
      </c>
      <c r="W705">
        <v>522.6</v>
      </c>
      <c r="X705">
        <v>535</v>
      </c>
      <c r="Y705">
        <v>519.20000000000005</v>
      </c>
      <c r="Z705">
        <v>535</v>
      </c>
      <c r="AA705">
        <v>491.35</v>
      </c>
      <c r="AB705">
        <v>535</v>
      </c>
      <c r="AC705" s="1">
        <f>(Table2[[#This Row],[Close Price]]/Table2[[#This Row],[Day Low]])-1</f>
        <v>4.4967470340604443E-3</v>
      </c>
      <c r="AD705" s="1">
        <f>(Table2[[#This Row],[Day High]]/Table2[[#This Row],[Close Price]])-1</f>
        <v>1.9144680445756679E-2</v>
      </c>
      <c r="AE705" s="1">
        <f>(Table2[[#This Row],[Close Price]]/Table2[[#This Row],[Current Week Low]])-1</f>
        <v>1.1074730354391438E-2</v>
      </c>
      <c r="AF705" s="1">
        <f>(Table2[[#This Row],[Current Week High]]/Table2[[#This Row],[Close Price]])-1</f>
        <v>1.9144680445756679E-2</v>
      </c>
      <c r="AG705" s="1">
        <f>(Table2[[#This Row],[Close Price]]/Table2[[#This Row],[Current Month Low]])-1</f>
        <v>6.8383026355958165E-2</v>
      </c>
      <c r="AH705" s="1">
        <f>(Table2[[#This Row],[Current Month High]]/Table2[[#This Row],[Close Price]])-1</f>
        <v>1.9144680445756679E-2</v>
      </c>
      <c r="AI705">
        <v>28.5836746356795</v>
      </c>
      <c r="AJ705">
        <v>15.42436235708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-0.15</v>
      </c>
      <c r="AM705" t="s">
        <v>2949</v>
      </c>
      <c r="AN705">
        <v>5.15</v>
      </c>
      <c r="AO705" t="s">
        <v>2950</v>
      </c>
      <c r="AP705">
        <v>-9.9620044322419998E-2</v>
      </c>
      <c r="AQ705">
        <f>(Table2[[#This Row],[Sharpe Ratio]]-AVERAGE(Table2[Sharpe Ratio]))/_xlfn.STDEV.P(Table2[Sharpe Ratio])</f>
        <v>-1.7502167177159065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6" spans="1:44" x14ac:dyDescent="0.3">
      <c r="A706" t="s">
        <v>74</v>
      </c>
      <c r="B706" t="s">
        <v>75</v>
      </c>
      <c r="C706" t="s">
        <v>2908</v>
      </c>
      <c r="D706" t="s">
        <v>24</v>
      </c>
      <c r="E706">
        <v>338634.13719778898</v>
      </c>
      <c r="F706">
        <v>1781.9</v>
      </c>
      <c r="G706">
        <v>-29.3381802908273</v>
      </c>
      <c r="H706">
        <f>(Table2[[#This Row],[1Y Return vs Nifty]]-AVERAGE(Table2[1Y Return vs Nifty]))/_xlfn.STDEV.P(Table2[1Y Return vs Nifty])</f>
        <v>-0.8869676423609989</v>
      </c>
      <c r="I706">
        <v>0.49300626827301802</v>
      </c>
      <c r="J706">
        <f>(Table2[[#This Row],[1M Return vs Nifty]]-AVERAGE(Table2[1M Return vs Nifty]))/_xlfn.STDEV.P(Table2[1M Return vs Nifty])</f>
        <v>-0.28360493396008296</v>
      </c>
      <c r="K706">
        <v>-16.672094449445598</v>
      </c>
      <c r="L706">
        <f>(Table2[[#This Row],[6M Return vs Nifty]]-AVERAGE(Table2[6M Return vs Nifty]))/_xlfn.STDEV.P(Table2[6M Return vs Nifty])</f>
        <v>-0.89392462341360124</v>
      </c>
      <c r="M706">
        <v>2.2359525317259199</v>
      </c>
      <c r="N706">
        <f>(Table2[[#This Row],[1W Return vs Nifty]]-AVERAGE(Table2[1W Return vs Nifty]))/_xlfn.STDEV.P(Table2[1W Return vs Nifty])</f>
        <v>0.459484289845079</v>
      </c>
      <c r="O706">
        <v>1733.53</v>
      </c>
      <c r="P706">
        <v>1721.5352050280601</v>
      </c>
      <c r="Q706">
        <v>1756.53707719934</v>
      </c>
      <c r="R706">
        <v>62.6021684317666</v>
      </c>
      <c r="S706" s="1">
        <f>(Table2[[#This Row],[Close Price]]-Table2[[#This Row],[20D EMA]])/Table2[[#This Row],[20D EMA]]</f>
        <v>2.7902603358465165E-2</v>
      </c>
      <c r="T706" s="1">
        <f>(Table2[[#This Row],[Close Price]]-Table2[[#This Row],[50D EMA]])/Table2[[#This Row],[50D EMA]]</f>
        <v>3.5064513810483526E-2</v>
      </c>
      <c r="U706" s="1">
        <f>(Table2[[#This Row],[Close Price]]-Table2[[#This Row],[200D EMA]])/Table2[[#This Row],[200D EMA]]</f>
        <v>1.4439161649294204E-2</v>
      </c>
      <c r="V706">
        <v>0.82855579335111396</v>
      </c>
      <c r="W706">
        <v>1763</v>
      </c>
      <c r="X706">
        <v>1798.25</v>
      </c>
      <c r="Y706">
        <v>1749.75</v>
      </c>
      <c r="Z706">
        <v>1798.25</v>
      </c>
      <c r="AA706">
        <v>1602.45</v>
      </c>
      <c r="AB706">
        <v>1798.25</v>
      </c>
      <c r="AC706" s="1">
        <f>(Table2[[#This Row],[Close Price]]/Table2[[#This Row],[Day Low]])-1</f>
        <v>1.0720363017583612E-2</v>
      </c>
      <c r="AD706" s="1">
        <f>(Table2[[#This Row],[Day High]]/Table2[[#This Row],[Close Price]])-1</f>
        <v>9.1755990796340559E-3</v>
      </c>
      <c r="AE706" s="1">
        <f>(Table2[[#This Row],[Close Price]]/Table2[[#This Row],[Current Week Low]])-1</f>
        <v>1.8374053436205129E-2</v>
      </c>
      <c r="AF706" s="1">
        <f>(Table2[[#This Row],[Current Week High]]/Table2[[#This Row],[Close Price]])-1</f>
        <v>9.1755990796340559E-3</v>
      </c>
      <c r="AG706" s="1">
        <f>(Table2[[#This Row],[Close Price]]/Table2[[#This Row],[Current Month Low]])-1</f>
        <v>0.1119847733158601</v>
      </c>
      <c r="AH706" s="1">
        <f>(Table2[[#This Row],[Current Month High]]/Table2[[#This Row],[Close Price]])-1</f>
        <v>9.1755990796340559E-3</v>
      </c>
      <c r="AI706">
        <v>11.5522756608114</v>
      </c>
      <c r="AJ706">
        <v>15.419244097548299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-7.0000000000000007E-2</v>
      </c>
      <c r="AM706" t="s">
        <v>2949</v>
      </c>
      <c r="AN706">
        <v>2.72</v>
      </c>
      <c r="AO706" t="s">
        <v>2950</v>
      </c>
      <c r="AP706">
        <v>-0.10082642880048399</v>
      </c>
      <c r="AQ706">
        <f>(Table2[[#This Row],[Sharpe Ratio]]-AVERAGE(Table2[Sharpe Ratio]))/_xlfn.STDEV.P(Table2[Sharpe Ratio])</f>
        <v>-1.7635322488200464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7" spans="1:44" x14ac:dyDescent="0.3">
      <c r="A707" t="s">
        <v>591</v>
      </c>
      <c r="B707" t="s">
        <v>592</v>
      </c>
      <c r="C707" t="s">
        <v>2908</v>
      </c>
      <c r="D707" t="s">
        <v>24</v>
      </c>
      <c r="E707">
        <v>30012.371044109899</v>
      </c>
      <c r="F707">
        <v>203.45</v>
      </c>
      <c r="G707">
        <v>-41.079149111825302</v>
      </c>
      <c r="H707">
        <f>(Table2[[#This Row],[1Y Return vs Nifty]]-AVERAGE(Table2[1Y Return vs Nifty]))/_xlfn.STDEV.P(Table2[1Y Return vs Nifty])</f>
        <v>-1.0268289183243129</v>
      </c>
      <c r="I707">
        <v>7.8096109835299101</v>
      </c>
      <c r="J707">
        <f>(Table2[[#This Row],[1M Return vs Nifty]]-AVERAGE(Table2[1M Return vs Nifty]))/_xlfn.STDEV.P(Table2[1M Return vs Nifty])</f>
        <v>0.43112463569770565</v>
      </c>
      <c r="K707">
        <v>-24.517021991243301</v>
      </c>
      <c r="L707">
        <f>(Table2[[#This Row],[6M Return vs Nifty]]-AVERAGE(Table2[6M Return vs Nifty]))/_xlfn.STDEV.P(Table2[6M Return vs Nifty])</f>
        <v>-1.1343086031900569</v>
      </c>
      <c r="M707">
        <v>5.9805805236991896</v>
      </c>
      <c r="N707">
        <f>(Table2[[#This Row],[1W Return vs Nifty]]-AVERAGE(Table2[1W Return vs Nifty]))/_xlfn.STDEV.P(Table2[1W Return vs Nifty])</f>
        <v>1.201469538342993</v>
      </c>
      <c r="O707">
        <v>197.33</v>
      </c>
      <c r="P707">
        <v>193.15078760413101</v>
      </c>
      <c r="Q707">
        <v>207.88041198931401</v>
      </c>
      <c r="R707">
        <v>53.928414947355797</v>
      </c>
      <c r="S707" s="1">
        <f>(Table2[[#This Row],[Close Price]]-Table2[[#This Row],[20D EMA]])/Table2[[#This Row],[20D EMA]]</f>
        <v>3.101403739928027E-2</v>
      </c>
      <c r="T707" s="1">
        <f>(Table2[[#This Row],[Close Price]]-Table2[[#This Row],[50D EMA]])/Table2[[#This Row],[50D EMA]]</f>
        <v>5.3322135123660783E-2</v>
      </c>
      <c r="U707" s="1">
        <f>(Table2[[#This Row],[Close Price]]-Table2[[#This Row],[200D EMA]])/Table2[[#This Row],[200D EMA]]</f>
        <v>-2.1312310991291314E-2</v>
      </c>
      <c r="V707">
        <v>1.05109740392419</v>
      </c>
      <c r="W707">
        <v>198.8</v>
      </c>
      <c r="X707">
        <v>205.6</v>
      </c>
      <c r="Y707">
        <v>198.8</v>
      </c>
      <c r="Z707">
        <v>209.29</v>
      </c>
      <c r="AA707">
        <v>169.15</v>
      </c>
      <c r="AB707">
        <v>210.85</v>
      </c>
      <c r="AC707" s="1">
        <f>(Table2[[#This Row],[Close Price]]/Table2[[#This Row],[Day Low]])-1</f>
        <v>2.3390342052313828E-2</v>
      </c>
      <c r="AD707" s="1">
        <f>(Table2[[#This Row],[Day High]]/Table2[[#This Row],[Close Price]])-1</f>
        <v>1.05677070533301E-2</v>
      </c>
      <c r="AE707" s="1">
        <f>(Table2[[#This Row],[Close Price]]/Table2[[#This Row],[Current Week Low]])-1</f>
        <v>2.3390342052313828E-2</v>
      </c>
      <c r="AF707" s="1">
        <f>(Table2[[#This Row],[Current Week High]]/Table2[[#This Row],[Close Price]])-1</f>
        <v>2.8704841484394228E-2</v>
      </c>
      <c r="AG707" s="1">
        <f>(Table2[[#This Row],[Close Price]]/Table2[[#This Row],[Current Month Low]])-1</f>
        <v>0.20277859887673655</v>
      </c>
      <c r="AH707" s="1">
        <f>(Table2[[#This Row],[Current Month High]]/Table2[[#This Row],[Close Price]])-1</f>
        <v>3.6372573113787166E-2</v>
      </c>
      <c r="AI707">
        <v>29.319243057262199</v>
      </c>
      <c r="AJ707">
        <v>20.2778598876736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-0.03</v>
      </c>
      <c r="AM707" t="s">
        <v>2949</v>
      </c>
      <c r="AN707">
        <v>6.21</v>
      </c>
      <c r="AO707" t="s">
        <v>2950</v>
      </c>
      <c r="AP707">
        <v>-0.103688622870953</v>
      </c>
      <c r="AQ707">
        <f>(Table2[[#This Row],[Sharpe Ratio]]-AVERAGE(Table2[Sharpe Ratio]))/_xlfn.STDEV.P(Table2[Sharpe Ratio])</f>
        <v>-1.7951238639845395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8" spans="1:44" x14ac:dyDescent="0.3">
      <c r="A708" t="s">
        <v>805</v>
      </c>
      <c r="B708" t="s">
        <v>806</v>
      </c>
      <c r="C708" t="s">
        <v>2919</v>
      </c>
      <c r="D708" t="s">
        <v>573</v>
      </c>
      <c r="E708">
        <v>17304.9479856</v>
      </c>
      <c r="F708">
        <v>1459.25</v>
      </c>
      <c r="G708">
        <v>-38.286360094391902</v>
      </c>
      <c r="H708">
        <f>(Table2[[#This Row],[1Y Return vs Nifty]]-AVERAGE(Table2[1Y Return vs Nifty]))/_xlfn.STDEV.P(Table2[1Y Return vs Nifty])</f>
        <v>-0.99356053635092789</v>
      </c>
      <c r="I708">
        <v>4.6297753900667598</v>
      </c>
      <c r="J708">
        <f>(Table2[[#This Row],[1M Return vs Nifty]]-AVERAGE(Table2[1M Return vs Nifty]))/_xlfn.STDEV.P(Table2[1M Return vs Nifty])</f>
        <v>0.12049933697693979</v>
      </c>
      <c r="K708">
        <v>-21.0049434259866</v>
      </c>
      <c r="L708">
        <f>(Table2[[#This Row],[6M Return vs Nifty]]-AVERAGE(Table2[6M Return vs Nifty]))/_xlfn.STDEV.P(Table2[6M Return vs Nifty])</f>
        <v>-1.0266916216047144</v>
      </c>
      <c r="M708">
        <v>-0.54560993608715302</v>
      </c>
      <c r="N708">
        <f>(Table2[[#This Row],[1W Return vs Nifty]]-AVERAGE(Table2[1W Return vs Nifty]))/_xlfn.STDEV.P(Table2[1W Return vs Nifty])</f>
        <v>-9.1672813962493771E-2</v>
      </c>
      <c r="O708">
        <v>1433.67</v>
      </c>
      <c r="P708">
        <v>1406.15908722726</v>
      </c>
      <c r="Q708">
        <v>1474.1559427376701</v>
      </c>
      <c r="R708">
        <v>49.578145391929702</v>
      </c>
      <c r="S708" s="1">
        <f>(Table2[[#This Row],[Close Price]]-Table2[[#This Row],[20D EMA]])/Table2[[#This Row],[20D EMA]]</f>
        <v>1.784232075721744E-2</v>
      </c>
      <c r="T708" s="1">
        <f>(Table2[[#This Row],[Close Price]]-Table2[[#This Row],[50D EMA]])/Table2[[#This Row],[50D EMA]]</f>
        <v>3.7755978861131231E-2</v>
      </c>
      <c r="U708" s="1">
        <f>(Table2[[#This Row],[Close Price]]-Table2[[#This Row],[200D EMA]])/Table2[[#This Row],[200D EMA]]</f>
        <v>-1.0111510122862662E-2</v>
      </c>
      <c r="V708">
        <v>0.74288131285959302</v>
      </c>
      <c r="W708">
        <v>1456</v>
      </c>
      <c r="X708">
        <v>1476.3</v>
      </c>
      <c r="Y708">
        <v>1448.1</v>
      </c>
      <c r="Z708">
        <v>1476.3</v>
      </c>
      <c r="AA708">
        <v>1269</v>
      </c>
      <c r="AB708">
        <v>1505.1</v>
      </c>
      <c r="AC708" s="1">
        <f>(Table2[[#This Row],[Close Price]]/Table2[[#This Row],[Day Low]])-1</f>
        <v>2.2321428571427937E-3</v>
      </c>
      <c r="AD708" s="1">
        <f>(Table2[[#This Row],[Day High]]/Table2[[#This Row],[Close Price]])-1</f>
        <v>1.1684084289874885E-2</v>
      </c>
      <c r="AE708" s="1">
        <f>(Table2[[#This Row],[Close Price]]/Table2[[#This Row],[Current Week Low]])-1</f>
        <v>7.6997444927837666E-3</v>
      </c>
      <c r="AF708" s="1">
        <f>(Table2[[#This Row],[Current Week High]]/Table2[[#This Row],[Close Price]])-1</f>
        <v>1.1684084289874885E-2</v>
      </c>
      <c r="AG708" s="1">
        <f>(Table2[[#This Row],[Close Price]]/Table2[[#This Row],[Current Month Low]])-1</f>
        <v>0.14992119779353819</v>
      </c>
      <c r="AH708" s="1">
        <f>(Table2[[#This Row],[Current Month High]]/Table2[[#This Row],[Close Price]])-1</f>
        <v>3.142025012849059E-2</v>
      </c>
      <c r="AI708">
        <v>21.3945519958883</v>
      </c>
      <c r="AJ708">
        <v>14.9921197793538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-0.03</v>
      </c>
      <c r="AM708" t="s">
        <v>2949</v>
      </c>
      <c r="AN708">
        <v>0.16</v>
      </c>
      <c r="AO708" t="s">
        <v>2950</v>
      </c>
      <c r="AP708">
        <v>-0.105826824176027</v>
      </c>
      <c r="AQ708">
        <f>(Table2[[#This Row],[Sharpe Ratio]]-AVERAGE(Table2[Sharpe Ratio]))/_xlfn.STDEV.P(Table2[Sharpe Ratio])</f>
        <v>-1.818724371536093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9" spans="1:44" x14ac:dyDescent="0.3">
      <c r="A709" t="s">
        <v>22</v>
      </c>
      <c r="B709" t="s">
        <v>23</v>
      </c>
      <c r="C709" t="s">
        <v>2908</v>
      </c>
      <c r="D709" t="s">
        <v>24</v>
      </c>
      <c r="E709">
        <v>1153545.7023080799</v>
      </c>
      <c r="F709">
        <v>1711.35</v>
      </c>
      <c r="G709">
        <v>-22.451809141284301</v>
      </c>
      <c r="H709">
        <f>(Table2[[#This Row],[1Y Return vs Nifty]]-AVERAGE(Table2[1Y Return vs Nifty]))/_xlfn.STDEV.P(Table2[1Y Return vs Nifty])</f>
        <v>-0.80493551448331224</v>
      </c>
      <c r="I709">
        <v>6.4483328822050296</v>
      </c>
      <c r="J709">
        <f>(Table2[[#This Row],[1M Return vs Nifty]]-AVERAGE(Table2[1M Return vs Nifty]))/_xlfn.STDEV.P(Table2[1M Return vs Nifty])</f>
        <v>0.29814687491808123</v>
      </c>
      <c r="K709">
        <v>-9.3921810280989995</v>
      </c>
      <c r="L709">
        <f>(Table2[[#This Row],[6M Return vs Nifty]]-AVERAGE(Table2[6M Return vs Nifty]))/_xlfn.STDEV.P(Table2[6M Return vs Nifty])</f>
        <v>-0.67085378543230956</v>
      </c>
      <c r="M709">
        <v>4.1952229285177198</v>
      </c>
      <c r="N709">
        <f>(Table2[[#This Row],[1W Return vs Nifty]]-AVERAGE(Table2[1W Return vs Nifty]))/_xlfn.STDEV.P(Table2[1W Return vs Nifty])</f>
        <v>0.84770702795266384</v>
      </c>
      <c r="O709">
        <v>1598.8</v>
      </c>
      <c r="P709">
        <v>1547.2325782197399</v>
      </c>
      <c r="Q709">
        <v>1533.7801052089701</v>
      </c>
      <c r="R709">
        <v>69.623759465432201</v>
      </c>
      <c r="S709" s="1">
        <f>(Table2[[#This Row],[Close Price]]-Table2[[#This Row],[20D EMA]])/Table2[[#This Row],[20D EMA]]</f>
        <v>7.0396547410557897E-2</v>
      </c>
      <c r="T709" s="1">
        <f>(Table2[[#This Row],[Close Price]]-Table2[[#This Row],[50D EMA]])/Table2[[#This Row],[50D EMA]]</f>
        <v>0.10607159136288029</v>
      </c>
      <c r="U709" s="1">
        <f>(Table2[[#This Row],[Close Price]]-Table2[[#This Row],[200D EMA]])/Table2[[#This Row],[200D EMA]]</f>
        <v>0.11577272008417189</v>
      </c>
      <c r="V709">
        <v>1.09504824570129</v>
      </c>
      <c r="W709">
        <v>1671.1</v>
      </c>
      <c r="X709">
        <v>1716.95</v>
      </c>
      <c r="Y709">
        <v>1645.75</v>
      </c>
      <c r="Z709">
        <v>1716.95</v>
      </c>
      <c r="AA709">
        <v>1454</v>
      </c>
      <c r="AB709">
        <v>1716.95</v>
      </c>
      <c r="AC709" s="1">
        <f>(Table2[[#This Row],[Close Price]]/Table2[[#This Row],[Day Low]])-1</f>
        <v>2.408593142241644E-2</v>
      </c>
      <c r="AD709" s="1">
        <f>(Table2[[#This Row],[Day High]]/Table2[[#This Row],[Close Price]])-1</f>
        <v>3.272270429777846E-3</v>
      </c>
      <c r="AE709" s="1">
        <f>(Table2[[#This Row],[Close Price]]/Table2[[#This Row],[Current Week Low]])-1</f>
        <v>3.9860246088409435E-2</v>
      </c>
      <c r="AF709" s="1">
        <f>(Table2[[#This Row],[Current Week High]]/Table2[[#This Row],[Close Price]])-1</f>
        <v>3.272270429777846E-3</v>
      </c>
      <c r="AG709" s="1">
        <f>(Table2[[#This Row],[Close Price]]/Table2[[#This Row],[Current Month Low]])-1</f>
        <v>0.17699449793672617</v>
      </c>
      <c r="AH709" s="1">
        <f>(Table2[[#This Row],[Current Month High]]/Table2[[#This Row],[Close Price]])-1</f>
        <v>3.272270429777846E-3</v>
      </c>
      <c r="AI709">
        <v>2.6967014345399898</v>
      </c>
      <c r="AJ709">
        <v>25.506948773422302</v>
      </c>
      <c r="AK709" t="str">
        <f>IF(AND(Table2[[#This Row],[20D EMA]]&gt;Table2[[#This Row],[50D EMA]],Table2[[#This Row],[50D EMA]]&gt;Table2[[#This Row],[200D EMA]]),"Uptrend","Downtrend/NoTrend")</f>
        <v>Uptrend</v>
      </c>
      <c r="AL709">
        <v>0.05</v>
      </c>
      <c r="AM709" t="s">
        <v>2950</v>
      </c>
      <c r="AN709">
        <v>9.7200000000000006</v>
      </c>
      <c r="AO709" t="s">
        <v>2950</v>
      </c>
      <c r="AP709">
        <v>-0.110928506939713</v>
      </c>
      <c r="AQ709">
        <f>(Table2[[#This Row],[Sharpe Ratio]]-AVERAGE(Table2[Sharpe Ratio]))/_xlfn.STDEV.P(Table2[Sharpe Ratio])</f>
        <v>-1.8750344590401473</v>
      </c>
      <c r="AR7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-2.2049698560850239</v>
      </c>
    </row>
    <row r="710" spans="1:44" x14ac:dyDescent="0.3">
      <c r="A710" t="s">
        <v>115</v>
      </c>
      <c r="B710" t="s">
        <v>116</v>
      </c>
      <c r="C710" t="s">
        <v>2907</v>
      </c>
      <c r="D710" t="s">
        <v>21</v>
      </c>
      <c r="E710">
        <v>242123.46189157499</v>
      </c>
      <c r="F710">
        <v>496.85</v>
      </c>
      <c r="G710">
        <v>1.6613670560088301</v>
      </c>
      <c r="H710">
        <f>(Table2[[#This Row],[1Y Return vs Nifty]]-AVERAGE(Table2[1Y Return vs Nifty]))/_xlfn.STDEV.P(Table2[1Y Return vs Nifty])</f>
        <v>-0.5176934953707053</v>
      </c>
      <c r="I710">
        <v>3.3472723651053702</v>
      </c>
      <c r="J710">
        <f>(Table2[[#This Row],[1M Return vs Nifty]]-AVERAGE(Table2[1M Return vs Nifty]))/_xlfn.STDEV.P(Table2[1M Return vs Nifty])</f>
        <v>-4.7832046921548804E-3</v>
      </c>
      <c r="K710">
        <v>-5.41963543183246</v>
      </c>
      <c r="L710">
        <f>(Table2[[#This Row],[6M Return vs Nifty]]-AVERAGE(Table2[6M Return vs Nifty]))/_xlfn.STDEV.P(Table2[6M Return vs Nifty])</f>
        <v>-0.54912719010225808</v>
      </c>
      <c r="M710">
        <v>1.3130439786238099</v>
      </c>
      <c r="N710">
        <f>(Table2[[#This Row],[1W Return vs Nifty]]-AVERAGE(Table2[1W Return vs Nifty]))/_xlfn.STDEV.P(Table2[1W Return vs Nifty])</f>
        <v>0.27661311183162152</v>
      </c>
      <c r="O710">
        <v>477.53</v>
      </c>
      <c r="P710">
        <v>470.89960224190901</v>
      </c>
      <c r="Q710">
        <v>456.69290335844499</v>
      </c>
      <c r="R710">
        <v>55.943759132191303</v>
      </c>
      <c r="S710" s="1">
        <f>(Table2[[#This Row],[Close Price]]-Table2[[#This Row],[20D EMA]])/Table2[[#This Row],[20D EMA]]</f>
        <v>4.0458191108412145E-2</v>
      </c>
      <c r="T710" s="1">
        <f>(Table2[[#This Row],[Close Price]]-Table2[[#This Row],[50D EMA]])/Table2[[#This Row],[50D EMA]]</f>
        <v>5.5108132677419125E-2</v>
      </c>
      <c r="U710" s="1">
        <f>(Table2[[#This Row],[Close Price]]-Table2[[#This Row],[200D EMA]])/Table2[[#This Row],[200D EMA]]</f>
        <v>8.7930196300941621E-2</v>
      </c>
      <c r="V710">
        <v>1.04168238169703</v>
      </c>
      <c r="W710">
        <v>489.3</v>
      </c>
      <c r="X710">
        <v>498</v>
      </c>
      <c r="Y710">
        <v>489.3</v>
      </c>
      <c r="Z710">
        <v>498</v>
      </c>
      <c r="AA710">
        <v>417</v>
      </c>
      <c r="AB710">
        <v>500.95</v>
      </c>
      <c r="AC710" s="1">
        <f>(Table2[[#This Row],[Close Price]]/Table2[[#This Row],[Day Low]])-1</f>
        <v>1.5430206417330838E-2</v>
      </c>
      <c r="AD710" s="1">
        <f>(Table2[[#This Row],[Day High]]/Table2[[#This Row],[Close Price]])-1</f>
        <v>2.3145818657541728E-3</v>
      </c>
      <c r="AE710" s="1">
        <f>(Table2[[#This Row],[Close Price]]/Table2[[#This Row],[Current Week Low]])-1</f>
        <v>1.5430206417330838E-2</v>
      </c>
      <c r="AF710" s="1">
        <f>(Table2[[#This Row],[Current Week High]]/Table2[[#This Row],[Close Price]])-1</f>
        <v>2.3145818657541728E-3</v>
      </c>
      <c r="AG710" s="1">
        <f>(Table2[[#This Row],[Close Price]]/Table2[[#This Row],[Current Month Low]])-1</f>
        <v>0.19148681055155881</v>
      </c>
      <c r="AH710" s="1">
        <f>(Table2[[#This Row],[Current Month High]]/Table2[[#This Row],[Close Price]])-1</f>
        <v>8.2519875213846738E-3</v>
      </c>
      <c r="AI710">
        <v>9.8721948274126792</v>
      </c>
      <c r="AJ710">
        <v>32.475669910678498</v>
      </c>
      <c r="AK710" t="str">
        <f>IF(AND(Table2[[#This Row],[20D EMA]]&gt;Table2[[#This Row],[50D EMA]],Table2[[#This Row],[50D EMA]]&gt;Table2[[#This Row],[200D EMA]]),"Uptrend","Downtrend/NoTrend")</f>
        <v>Uptrend</v>
      </c>
      <c r="AL710">
        <v>0.02</v>
      </c>
      <c r="AM710" t="s">
        <v>2950</v>
      </c>
      <c r="AN710">
        <v>7.78</v>
      </c>
      <c r="AO710" t="s">
        <v>2950</v>
      </c>
      <c r="AP710">
        <v>-0.111019794431964</v>
      </c>
      <c r="AQ710">
        <f>(Table2[[#This Row],[Sharpe Ratio]]-AVERAGE(Table2[Sharpe Ratio]))/_xlfn.STDEV.P(Table2[Sharpe Ratio])</f>
        <v>-1.8760420494597767</v>
      </c>
      <c r="AR7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-2.6710328277932733</v>
      </c>
    </row>
    <row r="711" spans="1:44" x14ac:dyDescent="0.3">
      <c r="A711" t="s">
        <v>1620</v>
      </c>
      <c r="B711" t="s">
        <v>1621</v>
      </c>
      <c r="C711" t="s">
        <v>2920</v>
      </c>
      <c r="D711" t="s">
        <v>101</v>
      </c>
      <c r="E711">
        <v>4535.6615167399996</v>
      </c>
      <c r="F711">
        <v>216.28</v>
      </c>
      <c r="G711">
        <v>-0.717653310825351</v>
      </c>
      <c r="H711">
        <f>(Table2[[#This Row],[1Y Return vs Nifty]]-AVERAGE(Table2[1Y Return vs Nifty]))/_xlfn.STDEV.P(Table2[1Y Return vs Nifty])</f>
        <v>-0.54603296455088635</v>
      </c>
      <c r="I711">
        <v>5.8183145053240404</v>
      </c>
      <c r="J711">
        <f>(Table2[[#This Row],[1M Return vs Nifty]]-AVERAGE(Table2[1M Return vs Nifty]))/_xlfn.STDEV.P(Table2[1M Return vs Nifty])</f>
        <v>0.23660292374006028</v>
      </c>
      <c r="K711">
        <v>-17.805341188267398</v>
      </c>
      <c r="L711">
        <f>(Table2[[#This Row],[6M Return vs Nifty]]-AVERAGE(Table2[6M Return vs Nifty]))/_xlfn.STDEV.P(Table2[6M Return vs Nifty])</f>
        <v>-0.92864952809822099</v>
      </c>
      <c r="M711">
        <v>-1.1167798888264899</v>
      </c>
      <c r="N711">
        <f>(Table2[[#This Row],[1W Return vs Nifty]]-AVERAGE(Table2[1W Return vs Nifty]))/_xlfn.STDEV.P(Table2[1W Return vs Nifty])</f>
        <v>-0.20484818952083145</v>
      </c>
      <c r="O711">
        <v>212.14</v>
      </c>
      <c r="P711">
        <v>207.29102991173701</v>
      </c>
      <c r="Q711">
        <v>202.639446536919</v>
      </c>
      <c r="R711">
        <v>55.918672722848697</v>
      </c>
      <c r="S711" s="1">
        <f>(Table2[[#This Row],[Close Price]]-Table2[[#This Row],[20D EMA]])/Table2[[#This Row],[20D EMA]]</f>
        <v>1.9515414349014871E-2</v>
      </c>
      <c r="T711" s="1">
        <f>(Table2[[#This Row],[Close Price]]-Table2[[#This Row],[50D EMA]])/Table2[[#This Row],[50D EMA]]</f>
        <v>4.3364009007482981E-2</v>
      </c>
      <c r="U711" s="1">
        <f>(Table2[[#This Row],[Close Price]]-Table2[[#This Row],[200D EMA]])/Table2[[#This Row],[200D EMA]]</f>
        <v>6.7314403469789508E-2</v>
      </c>
      <c r="V711">
        <v>0.81375660987478105</v>
      </c>
      <c r="W711">
        <v>215.85</v>
      </c>
      <c r="X711">
        <v>219.84</v>
      </c>
      <c r="Y711">
        <v>212.65</v>
      </c>
      <c r="Z711">
        <v>220.59</v>
      </c>
      <c r="AA711">
        <v>191.05</v>
      </c>
      <c r="AB711">
        <v>224.19</v>
      </c>
      <c r="AC711" s="1">
        <f>(Table2[[#This Row],[Close Price]]/Table2[[#This Row],[Day Low]])-1</f>
        <v>1.9921241602964823E-3</v>
      </c>
      <c r="AD711" s="1">
        <f>(Table2[[#This Row],[Day High]]/Table2[[#This Row],[Close Price]])-1</f>
        <v>1.6460144257444131E-2</v>
      </c>
      <c r="AE711" s="1">
        <f>(Table2[[#This Row],[Close Price]]/Table2[[#This Row],[Current Week Low]])-1</f>
        <v>1.707030331530679E-2</v>
      </c>
      <c r="AF711" s="1">
        <f>(Table2[[#This Row],[Current Week High]]/Table2[[#This Row],[Close Price]])-1</f>
        <v>1.9927871277972908E-2</v>
      </c>
      <c r="AG711" s="1">
        <f>(Table2[[#This Row],[Close Price]]/Table2[[#This Row],[Current Month Low]])-1</f>
        <v>0.13205967024339182</v>
      </c>
      <c r="AH711" s="1">
        <f>(Table2[[#This Row],[Current Month High]]/Table2[[#This Row],[Close Price]])-1</f>
        <v>3.657296097651197E-2</v>
      </c>
      <c r="AI711">
        <v>14.203809876086501</v>
      </c>
      <c r="AJ711">
        <v>27.186121728903199</v>
      </c>
      <c r="AK711" t="str">
        <f>IF(AND(Table2[[#This Row],[20D EMA]]&gt;Table2[[#This Row],[50D EMA]],Table2[[#This Row],[50D EMA]]&gt;Table2[[#This Row],[200D EMA]]),"Uptrend","Downtrend/NoTrend")</f>
        <v>Uptrend</v>
      </c>
      <c r="AL711">
        <v>-0.01</v>
      </c>
      <c r="AM711" t="s">
        <v>2949</v>
      </c>
      <c r="AN711">
        <v>5.63</v>
      </c>
      <c r="AO711" t="s">
        <v>2950</v>
      </c>
      <c r="AP711">
        <v>-0.115760487812668</v>
      </c>
      <c r="AQ711">
        <f>(Table2[[#This Row],[Sharpe Ratio]]-AVERAGE(Table2[Sharpe Ratio]))/_xlfn.STDEV.P(Table2[Sharpe Ratio])</f>
        <v>-1.9283676979688311</v>
      </c>
      <c r="AR7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-3.3712954563987094</v>
      </c>
    </row>
    <row r="712" spans="1:44" x14ac:dyDescent="0.3">
      <c r="A712" t="s">
        <v>1043</v>
      </c>
      <c r="B712" t="s">
        <v>1044</v>
      </c>
      <c r="C712" t="s">
        <v>2910</v>
      </c>
      <c r="D712" t="s">
        <v>124</v>
      </c>
      <c r="E712">
        <v>10909.412928080001</v>
      </c>
      <c r="F712">
        <v>1844.5</v>
      </c>
      <c r="G712">
        <v>-0.39595623566156102</v>
      </c>
      <c r="H712">
        <f>(Table2[[#This Row],[1Y Return vs Nifty]]-AVERAGE(Table2[1Y Return vs Nifty]))/_xlfn.STDEV.P(Table2[1Y Return vs Nifty])</f>
        <v>-0.54220083075579384</v>
      </c>
      <c r="I712">
        <v>5.46101353600453</v>
      </c>
      <c r="J712">
        <f>(Table2[[#This Row],[1M Return vs Nifty]]-AVERAGE(Table2[1M Return vs Nifty]))/_xlfn.STDEV.P(Table2[1M Return vs Nifty])</f>
        <v>0.20169963485422931</v>
      </c>
      <c r="K712">
        <v>3.8766827496367098</v>
      </c>
      <c r="L712">
        <f>(Table2[[#This Row],[6M Return vs Nifty]]-AVERAGE(Table2[6M Return vs Nifty]))/_xlfn.STDEV.P(Table2[6M Return vs Nifty])</f>
        <v>-0.26426975199038333</v>
      </c>
      <c r="M712">
        <v>-0.50029048208411897</v>
      </c>
      <c r="N712">
        <f>(Table2[[#This Row],[1W Return vs Nifty]]-AVERAGE(Table2[1W Return vs Nifty]))/_xlfn.STDEV.P(Table2[1W Return vs Nifty])</f>
        <v>-8.2692918920233172E-2</v>
      </c>
      <c r="O712">
        <v>1831.47</v>
      </c>
      <c r="P712">
        <v>1750.34251298606</v>
      </c>
      <c r="Q712">
        <v>1634.76012585181</v>
      </c>
      <c r="R712">
        <v>49.949216167032802</v>
      </c>
      <c r="S712" s="1">
        <f>(Table2[[#This Row],[Close Price]]-Table2[[#This Row],[20D EMA]])/Table2[[#This Row],[20D EMA]]</f>
        <v>7.1145036500734234E-3</v>
      </c>
      <c r="T712" s="1">
        <f>(Table2[[#This Row],[Close Price]]-Table2[[#This Row],[50D EMA]])/Table2[[#This Row],[50D EMA]]</f>
        <v>5.3793749689201475E-2</v>
      </c>
      <c r="U712" s="1">
        <f>(Table2[[#This Row],[Close Price]]-Table2[[#This Row],[200D EMA]])/Table2[[#This Row],[200D EMA]]</f>
        <v>0.12830009175743914</v>
      </c>
      <c r="V712">
        <v>0.88111834290370505</v>
      </c>
      <c r="W712">
        <v>1839</v>
      </c>
      <c r="X712">
        <v>1879.05</v>
      </c>
      <c r="Y712">
        <v>1839</v>
      </c>
      <c r="Z712">
        <v>1900.45</v>
      </c>
      <c r="AA712">
        <v>1659.1</v>
      </c>
      <c r="AB712">
        <v>1972.8</v>
      </c>
      <c r="AC712" s="1">
        <f>(Table2[[#This Row],[Close Price]]/Table2[[#This Row],[Day Low]])-1</f>
        <v>2.9907558455681826E-3</v>
      </c>
      <c r="AD712" s="1">
        <f>(Table2[[#This Row],[Day High]]/Table2[[#This Row],[Close Price]])-1</f>
        <v>1.8731363513147192E-2</v>
      </c>
      <c r="AE712" s="1">
        <f>(Table2[[#This Row],[Close Price]]/Table2[[#This Row],[Current Week Low]])-1</f>
        <v>2.9907558455681826E-3</v>
      </c>
      <c r="AF712" s="1">
        <f>(Table2[[#This Row],[Current Week High]]/Table2[[#This Row],[Close Price]])-1</f>
        <v>3.0333423692057382E-2</v>
      </c>
      <c r="AG712" s="1">
        <f>(Table2[[#This Row],[Close Price]]/Table2[[#This Row],[Current Month Low]])-1</f>
        <v>0.11174733289132677</v>
      </c>
      <c r="AH712" s="1">
        <f>(Table2[[#This Row],[Current Month High]]/Table2[[#This Row],[Close Price]])-1</f>
        <v>6.9558145838980678E-2</v>
      </c>
      <c r="AI712">
        <v>6.9558145838980598</v>
      </c>
      <c r="AJ712">
        <v>29.434054945440501</v>
      </c>
      <c r="AK712" t="str">
        <f>IF(AND(Table2[[#This Row],[20D EMA]]&gt;Table2[[#This Row],[50D EMA]],Table2[[#This Row],[50D EMA]]&gt;Table2[[#This Row],[200D EMA]]),"Uptrend","Downtrend/NoTrend")</f>
        <v>Uptrend</v>
      </c>
      <c r="AL712">
        <v>0.14000000000000001</v>
      </c>
      <c r="AM712" t="s">
        <v>2950</v>
      </c>
      <c r="AN712">
        <v>-1.96</v>
      </c>
      <c r="AO712" t="s">
        <v>2949</v>
      </c>
      <c r="AP712">
        <v>-0.116612842668928</v>
      </c>
      <c r="AQ712">
        <f>(Table2[[#This Row],[Sharpe Ratio]]-AVERAGE(Table2[Sharpe Ratio]))/_xlfn.STDEV.P(Table2[Sharpe Ratio])</f>
        <v>-1.9377756088021243</v>
      </c>
      <c r="AR7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-2.6252394756143054</v>
      </c>
    </row>
    <row r="713" spans="1:44" x14ac:dyDescent="0.3">
      <c r="A713" t="s">
        <v>1437</v>
      </c>
      <c r="B713" t="s">
        <v>1438</v>
      </c>
      <c r="C713" t="s">
        <v>2919</v>
      </c>
      <c r="D713" t="s">
        <v>485</v>
      </c>
      <c r="E713">
        <v>6151.2506739500004</v>
      </c>
      <c r="F713">
        <v>321.2</v>
      </c>
      <c r="G713">
        <v>-20.962557251498701</v>
      </c>
      <c r="H713">
        <f>(Table2[[#This Row],[1Y Return vs Nifty]]-AVERAGE(Table2[1Y Return vs Nifty]))/_xlfn.STDEV.P(Table2[1Y Return vs Nifty])</f>
        <v>-0.78719518379069697</v>
      </c>
      <c r="I713">
        <v>-16.3072543219339</v>
      </c>
      <c r="J713">
        <f>(Table2[[#This Row],[1M Return vs Nifty]]-AVERAGE(Table2[1M Return vs Nifty]))/_xlfn.STDEV.P(Table2[1M Return vs Nifty])</f>
        <v>-1.9247545503577619</v>
      </c>
      <c r="K713">
        <v>-31.683603512365799</v>
      </c>
      <c r="L713">
        <f>(Table2[[#This Row],[6M Return vs Nifty]]-AVERAGE(Table2[6M Return vs Nifty]))/_xlfn.STDEV.P(Table2[6M Return vs Nifty])</f>
        <v>-1.3539067292735845</v>
      </c>
      <c r="M713">
        <v>-4.3204758830782701</v>
      </c>
      <c r="N713">
        <f>(Table2[[#This Row],[1W Return vs Nifty]]-AVERAGE(Table2[1W Return vs Nifty]))/_xlfn.STDEV.P(Table2[1W Return vs Nifty])</f>
        <v>-0.83964960998290628</v>
      </c>
      <c r="O713">
        <v>331.72</v>
      </c>
      <c r="P713">
        <v>355.85613243531202</v>
      </c>
      <c r="Q713">
        <v>386.765223451483</v>
      </c>
      <c r="R713">
        <v>40.821863721036898</v>
      </c>
      <c r="S713" s="1">
        <f>(Table2[[#This Row],[Close Price]]-Table2[[#This Row],[20D EMA]])/Table2[[#This Row],[20D EMA]]</f>
        <v>-3.1713493307608941E-2</v>
      </c>
      <c r="T713" s="1">
        <f>(Table2[[#This Row],[Close Price]]-Table2[[#This Row],[50D EMA]])/Table2[[#This Row],[50D EMA]]</f>
        <v>-9.7388043303179184E-2</v>
      </c>
      <c r="U713" s="1">
        <f>(Table2[[#This Row],[Close Price]]-Table2[[#This Row],[200D EMA]])/Table2[[#This Row],[200D EMA]]</f>
        <v>-0.1695220238944459</v>
      </c>
      <c r="V713">
        <v>0.58347249440158599</v>
      </c>
      <c r="W713">
        <v>319</v>
      </c>
      <c r="X713">
        <v>326.05</v>
      </c>
      <c r="Y713">
        <v>319</v>
      </c>
      <c r="Z713">
        <v>330</v>
      </c>
      <c r="AA713">
        <v>262.64999999999998</v>
      </c>
      <c r="AB713">
        <v>349.9</v>
      </c>
      <c r="AC713" s="1">
        <f>(Table2[[#This Row],[Close Price]]/Table2[[#This Row],[Day Low]])-1</f>
        <v>6.8965517241379448E-3</v>
      </c>
      <c r="AD713" s="1">
        <f>(Table2[[#This Row],[Day High]]/Table2[[#This Row],[Close Price]])-1</f>
        <v>1.509962640099638E-2</v>
      </c>
      <c r="AE713" s="1">
        <f>(Table2[[#This Row],[Close Price]]/Table2[[#This Row],[Current Week Low]])-1</f>
        <v>6.8965517241379448E-3</v>
      </c>
      <c r="AF713" s="1">
        <f>(Table2[[#This Row],[Current Week High]]/Table2[[#This Row],[Close Price]])-1</f>
        <v>2.7397260273972712E-2</v>
      </c>
      <c r="AG713" s="1">
        <f>(Table2[[#This Row],[Close Price]]/Table2[[#This Row],[Current Month Low]])-1</f>
        <v>0.22292023605558731</v>
      </c>
      <c r="AH713" s="1">
        <f>(Table2[[#This Row],[Current Month High]]/Table2[[#This Row],[Close Price]])-1</f>
        <v>8.9352428393524308E-2</v>
      </c>
      <c r="AI713">
        <v>68.866749688667497</v>
      </c>
      <c r="AJ713">
        <v>22.2920236055587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-0.25</v>
      </c>
      <c r="AM713" t="s">
        <v>2949</v>
      </c>
      <c r="AN713">
        <v>3.95</v>
      </c>
      <c r="AO713" t="s">
        <v>2950</v>
      </c>
      <c r="AP713">
        <v>-0.117157874127333</v>
      </c>
      <c r="AQ713">
        <f>(Table2[[#This Row],[Sharpe Ratio]]-AVERAGE(Table2[Sharpe Ratio]))/_xlfn.STDEV.P(Table2[Sharpe Ratio])</f>
        <v>-1.9437914217283425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4" spans="1:44" x14ac:dyDescent="0.3">
      <c r="A714" t="s">
        <v>681</v>
      </c>
      <c r="B714" t="s">
        <v>682</v>
      </c>
      <c r="C714" t="s">
        <v>2919</v>
      </c>
      <c r="D714" t="s">
        <v>104</v>
      </c>
      <c r="E714">
        <v>22088.972023499999</v>
      </c>
      <c r="F714">
        <v>274.85000000000002</v>
      </c>
      <c r="G714">
        <v>-37.432100676471897</v>
      </c>
      <c r="H714">
        <f>(Table2[[#This Row],[1Y Return vs Nifty]]-AVERAGE(Table2[1Y Return vs Nifty]))/_xlfn.STDEV.P(Table2[1Y Return vs Nifty])</f>
        <v>-0.98338439041139591</v>
      </c>
      <c r="I714">
        <v>-2.0872620681227598</v>
      </c>
      <c r="J714">
        <f>(Table2[[#This Row],[1M Return vs Nifty]]-AVERAGE(Table2[1M Return vs Nifty]))/_xlfn.STDEV.P(Table2[1M Return vs Nifty])</f>
        <v>-0.53566092843360991</v>
      </c>
      <c r="K714">
        <v>-26.605686578652001</v>
      </c>
      <c r="L714">
        <f>(Table2[[#This Row],[6M Return vs Nifty]]-AVERAGE(Table2[6M Return vs Nifty]))/_xlfn.STDEV.P(Table2[6M Return vs Nifty])</f>
        <v>-1.1983093862775189</v>
      </c>
      <c r="M714">
        <v>-2.9499119917996</v>
      </c>
      <c r="N714">
        <f>(Table2[[#This Row],[1W Return vs Nifty]]-AVERAGE(Table2[1W Return vs Nifty]))/_xlfn.STDEV.P(Table2[1W Return vs Nifty])</f>
        <v>-0.56807705547748899</v>
      </c>
      <c r="O714">
        <v>277.58999999999997</v>
      </c>
      <c r="P714">
        <v>278.76926929780097</v>
      </c>
      <c r="Q714">
        <v>295.06425639318502</v>
      </c>
      <c r="R714">
        <v>42.660345866163098</v>
      </c>
      <c r="S714" s="1">
        <f>(Table2[[#This Row],[Close Price]]-Table2[[#This Row],[20D EMA]])/Table2[[#This Row],[20D EMA]]</f>
        <v>-9.870672574660299E-3</v>
      </c>
      <c r="T714" s="1">
        <f>(Table2[[#This Row],[Close Price]]-Table2[[#This Row],[50D EMA]])/Table2[[#This Row],[50D EMA]]</f>
        <v>-1.405918703906388E-2</v>
      </c>
      <c r="U714" s="1">
        <f>(Table2[[#This Row],[Close Price]]-Table2[[#This Row],[200D EMA]])/Table2[[#This Row],[200D EMA]]</f>
        <v>-6.8507980737079463E-2</v>
      </c>
      <c r="V714">
        <v>1.25999500629179</v>
      </c>
      <c r="W714">
        <v>274.39999999999998</v>
      </c>
      <c r="X714">
        <v>279.89999999999998</v>
      </c>
      <c r="Y714">
        <v>274.39999999999998</v>
      </c>
      <c r="Z714">
        <v>279.89999999999998</v>
      </c>
      <c r="AA714">
        <v>251.85</v>
      </c>
      <c r="AB714">
        <v>289.64999999999998</v>
      </c>
      <c r="AC714" s="1">
        <f>(Table2[[#This Row],[Close Price]]/Table2[[#This Row],[Day Low]])-1</f>
        <v>1.6399416909622655E-3</v>
      </c>
      <c r="AD714" s="1">
        <f>(Table2[[#This Row],[Day High]]/Table2[[#This Row],[Close Price]])-1</f>
        <v>1.8373658359104761E-2</v>
      </c>
      <c r="AE714" s="1">
        <f>(Table2[[#This Row],[Close Price]]/Table2[[#This Row],[Current Week Low]])-1</f>
        <v>1.6399416909622655E-3</v>
      </c>
      <c r="AF714" s="1">
        <f>(Table2[[#This Row],[Current Week High]]/Table2[[#This Row],[Close Price]])-1</f>
        <v>1.8373658359104761E-2</v>
      </c>
      <c r="AG714" s="1">
        <f>(Table2[[#This Row],[Close Price]]/Table2[[#This Row],[Current Month Low]])-1</f>
        <v>9.1324200913242226E-2</v>
      </c>
      <c r="AH714" s="1">
        <f>(Table2[[#This Row],[Current Month High]]/Table2[[#This Row],[Close Price]])-1</f>
        <v>5.3847553210842003E-2</v>
      </c>
      <c r="AI714">
        <v>29.998180825904999</v>
      </c>
      <c r="AJ714">
        <v>9.1324200913242208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-0.08</v>
      </c>
      <c r="AM714" t="s">
        <v>2949</v>
      </c>
      <c r="AN714">
        <v>0.49</v>
      </c>
      <c r="AO714" t="s">
        <v>2950</v>
      </c>
      <c r="AP714">
        <v>-0.119042968894592</v>
      </c>
      <c r="AQ714">
        <f>(Table2[[#This Row],[Sharpe Ratio]]-AVERAGE(Table2[Sharpe Ratio]))/_xlfn.STDEV.P(Table2[Sharpe Ratio])</f>
        <v>-1.964598252771105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5" spans="1:44" x14ac:dyDescent="0.3">
      <c r="A715" t="s">
        <v>689</v>
      </c>
      <c r="B715" t="s">
        <v>690</v>
      </c>
      <c r="C715" t="s">
        <v>2908</v>
      </c>
      <c r="D715" t="s">
        <v>691</v>
      </c>
      <c r="E715">
        <v>21677.34644673</v>
      </c>
      <c r="F715">
        <v>412.8</v>
      </c>
      <c r="G715">
        <v>-77.832070152363798</v>
      </c>
      <c r="H715">
        <f>(Table2[[#This Row],[1Y Return vs Nifty]]-AVERAGE(Table2[1Y Return vs Nifty]))/_xlfn.STDEV.P(Table2[1Y Return vs Nifty])</f>
        <v>-1.4646386519568151</v>
      </c>
      <c r="I715">
        <v>15.2164269597918</v>
      </c>
      <c r="J715">
        <f>(Table2[[#This Row],[1M Return vs Nifty]]-AVERAGE(Table2[1M Return vs Nifty]))/_xlfn.STDEV.P(Table2[1M Return vs Nifty])</f>
        <v>1.1546665791635176</v>
      </c>
      <c r="K715">
        <v>-45.7727820921478</v>
      </c>
      <c r="L715">
        <f>(Table2[[#This Row],[6M Return vs Nifty]]-AVERAGE(Table2[6M Return vs Nifty]))/_xlfn.STDEV.P(Table2[6M Return vs Nifty])</f>
        <v>-1.7856268185598501</v>
      </c>
      <c r="M715">
        <v>-6.2363885003049404</v>
      </c>
      <c r="N715">
        <f>(Table2[[#This Row],[1W Return vs Nifty]]-AVERAGE(Table2[1W Return vs Nifty]))/_xlfn.STDEV.P(Table2[1W Return vs Nifty])</f>
        <v>-1.2192811521388747</v>
      </c>
      <c r="O715">
        <v>393.22</v>
      </c>
      <c r="P715">
        <v>389.36210266811202</v>
      </c>
      <c r="Q715">
        <v>531.83706109667105</v>
      </c>
      <c r="R715">
        <v>41.222571956743799</v>
      </c>
      <c r="S715" s="1">
        <f>(Table2[[#This Row],[Close Price]]-Table2[[#This Row],[20D EMA]])/Table2[[#This Row],[20D EMA]]</f>
        <v>4.9794008443110681E-2</v>
      </c>
      <c r="T715" s="1">
        <f>(Table2[[#This Row],[Close Price]]-Table2[[#This Row],[50D EMA]])/Table2[[#This Row],[50D EMA]]</f>
        <v>6.0195630677149392E-2</v>
      </c>
      <c r="U715" s="1">
        <f>(Table2[[#This Row],[Close Price]]-Table2[[#This Row],[200D EMA]])/Table2[[#This Row],[200D EMA]]</f>
        <v>-0.22382242570912877</v>
      </c>
      <c r="V715">
        <v>1.5091116999259799</v>
      </c>
      <c r="W715">
        <v>409.25</v>
      </c>
      <c r="X715">
        <v>424.4</v>
      </c>
      <c r="Y715">
        <v>406.05</v>
      </c>
      <c r="Z715">
        <v>424.4</v>
      </c>
      <c r="AA715">
        <v>339.55</v>
      </c>
      <c r="AB715">
        <v>442</v>
      </c>
      <c r="AC715" s="1">
        <f>(Table2[[#This Row],[Close Price]]/Table2[[#This Row],[Day Low]])-1</f>
        <v>8.6744043982895924E-3</v>
      </c>
      <c r="AD715" s="1">
        <f>(Table2[[#This Row],[Day High]]/Table2[[#This Row],[Close Price]])-1</f>
        <v>2.8100775193798277E-2</v>
      </c>
      <c r="AE715" s="1">
        <f>(Table2[[#This Row],[Close Price]]/Table2[[#This Row],[Current Week Low]])-1</f>
        <v>1.6623568526043631E-2</v>
      </c>
      <c r="AF715" s="1">
        <f>(Table2[[#This Row],[Current Week High]]/Table2[[#This Row],[Close Price]])-1</f>
        <v>2.8100775193798277E-2</v>
      </c>
      <c r="AG715" s="1">
        <f>(Table2[[#This Row],[Close Price]]/Table2[[#This Row],[Current Month Low]])-1</f>
        <v>0.21572669709910164</v>
      </c>
      <c r="AH715" s="1">
        <f>(Table2[[#This Row],[Current Month High]]/Table2[[#This Row],[Close Price]])-1</f>
        <v>7.0736434108527035E-2</v>
      </c>
      <c r="AI715">
        <v>141.83624031007699</v>
      </c>
      <c r="AJ715">
        <v>33.161290322580598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-0.01</v>
      </c>
      <c r="AM715" t="s">
        <v>2949</v>
      </c>
      <c r="AN715">
        <v>19.079999999999998</v>
      </c>
      <c r="AO715" t="s">
        <v>2950</v>
      </c>
      <c r="AP715">
        <v>-0.121242068063474</v>
      </c>
      <c r="AQ715">
        <f>(Table2[[#This Row],[Sharpe Ratio]]-AVERAGE(Table2[Sharpe Ratio]))/_xlfn.STDEV.P(Table2[Sharpe Ratio])</f>
        <v>-1.9888709236457578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6" spans="1:44" x14ac:dyDescent="0.3">
      <c r="A716" t="s">
        <v>1021</v>
      </c>
      <c r="B716" t="s">
        <v>1022</v>
      </c>
      <c r="C716" t="s">
        <v>2920</v>
      </c>
      <c r="D716" t="s">
        <v>101</v>
      </c>
      <c r="E716">
        <v>11403.99596529</v>
      </c>
      <c r="F716">
        <v>350.05</v>
      </c>
      <c r="G716">
        <v>-25.327614822894802</v>
      </c>
      <c r="H716">
        <f>(Table2[[#This Row],[1Y Return vs Nifty]]-AVERAGE(Table2[1Y Return vs Nifty]))/_xlfn.STDEV.P(Table2[1Y Return vs Nifty])</f>
        <v>-0.83919281114977284</v>
      </c>
      <c r="I716">
        <v>7.3893970143586998</v>
      </c>
      <c r="J716">
        <f>(Table2[[#This Row],[1M Return vs Nifty]]-AVERAGE(Table2[1M Return vs Nifty]))/_xlfn.STDEV.P(Table2[1M Return vs Nifty])</f>
        <v>0.39007562990357686</v>
      </c>
      <c r="K716">
        <v>-17.3381487597557</v>
      </c>
      <c r="L716">
        <f>(Table2[[#This Row],[6M Return vs Nifty]]-AVERAGE(Table2[6M Return vs Nifty]))/_xlfn.STDEV.P(Table2[6M Return vs Nifty])</f>
        <v>-0.91433383497184018</v>
      </c>
      <c r="M716">
        <v>-3.7618545702697199</v>
      </c>
      <c r="N716">
        <f>(Table2[[#This Row],[1W Return vs Nifty]]-AVERAGE(Table2[1W Return vs Nifty]))/_xlfn.STDEV.P(Table2[1W Return vs Nifty])</f>
        <v>-0.72896070457255502</v>
      </c>
      <c r="O716">
        <v>341.57</v>
      </c>
      <c r="P716">
        <v>333.221164921325</v>
      </c>
      <c r="Q716">
        <v>339.98629025980898</v>
      </c>
      <c r="R716">
        <v>44.346785172561198</v>
      </c>
      <c r="S716" s="1">
        <f>(Table2[[#This Row],[Close Price]]-Table2[[#This Row],[20D EMA]])/Table2[[#This Row],[20D EMA]]</f>
        <v>2.4826536288315774E-2</v>
      </c>
      <c r="T716" s="1">
        <f>(Table2[[#This Row],[Close Price]]-Table2[[#This Row],[50D EMA]])/Table2[[#This Row],[50D EMA]]</f>
        <v>5.0503499928188464E-2</v>
      </c>
      <c r="U716" s="1">
        <f>(Table2[[#This Row],[Close Price]]-Table2[[#This Row],[200D EMA]])/Table2[[#This Row],[200D EMA]]</f>
        <v>2.9600339862235609E-2</v>
      </c>
      <c r="V716">
        <v>1.10385514808125</v>
      </c>
      <c r="W716">
        <v>347.85</v>
      </c>
      <c r="X716">
        <v>355.35</v>
      </c>
      <c r="Y716">
        <v>344.95</v>
      </c>
      <c r="Z716">
        <v>355.5</v>
      </c>
      <c r="AA716">
        <v>299</v>
      </c>
      <c r="AB716">
        <v>374.9</v>
      </c>
      <c r="AC716" s="1">
        <f>(Table2[[#This Row],[Close Price]]/Table2[[#This Row],[Day Low]])-1</f>
        <v>6.3245651861434382E-3</v>
      </c>
      <c r="AD716" s="1">
        <f>(Table2[[#This Row],[Day High]]/Table2[[#This Row],[Close Price]])-1</f>
        <v>1.5140694186544845E-2</v>
      </c>
      <c r="AE716" s="1">
        <f>(Table2[[#This Row],[Close Price]]/Table2[[#This Row],[Current Week Low]])-1</f>
        <v>1.478475141324842E-2</v>
      </c>
      <c r="AF716" s="1">
        <f>(Table2[[#This Row],[Current Week High]]/Table2[[#This Row],[Close Price]])-1</f>
        <v>1.5569204399371595E-2</v>
      </c>
      <c r="AG716" s="1">
        <f>(Table2[[#This Row],[Close Price]]/Table2[[#This Row],[Current Month Low]])-1</f>
        <v>0.17073578595317729</v>
      </c>
      <c r="AH716" s="1">
        <f>(Table2[[#This Row],[Current Month High]]/Table2[[#This Row],[Close Price]])-1</f>
        <v>7.0989858591629762E-2</v>
      </c>
      <c r="AI716">
        <v>13.6980431366947</v>
      </c>
      <c r="AJ716">
        <v>20.168211465842699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0.01</v>
      </c>
      <c r="AM716" t="s">
        <v>2950</v>
      </c>
      <c r="AN716">
        <v>5.71</v>
      </c>
      <c r="AO716" t="s">
        <v>2950</v>
      </c>
      <c r="AP716">
        <v>-0.123017350255349</v>
      </c>
      <c r="AQ716">
        <f>(Table2[[#This Row],[Sharpe Ratio]]-AVERAGE(Table2[Sharpe Ratio]))/_xlfn.STDEV.P(Table2[Sharpe Ratio])</f>
        <v>-2.0084656927051818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7" spans="1:44" x14ac:dyDescent="0.3">
      <c r="A717" t="s">
        <v>392</v>
      </c>
      <c r="B717" t="s">
        <v>393</v>
      </c>
      <c r="C717" t="s">
        <v>2919</v>
      </c>
      <c r="D717" t="s">
        <v>104</v>
      </c>
      <c r="E717">
        <v>56855.873309729999</v>
      </c>
      <c r="F717">
        <v>500.05</v>
      </c>
      <c r="G717">
        <v>-38.4511806571156</v>
      </c>
      <c r="H717">
        <f>(Table2[[#This Row],[1Y Return vs Nifty]]-AVERAGE(Table2[1Y Return vs Nifty]))/_xlfn.STDEV.P(Table2[1Y Return vs Nifty])</f>
        <v>-0.99552391897794767</v>
      </c>
      <c r="I717">
        <v>-0.86295257356524202</v>
      </c>
      <c r="J717">
        <f>(Table2[[#This Row],[1M Return vs Nifty]]-AVERAGE(Table2[1M Return vs Nifty]))/_xlfn.STDEV.P(Table2[1M Return vs Nifty])</f>
        <v>-0.41606307776001156</v>
      </c>
      <c r="K717">
        <v>-26.0384612208188</v>
      </c>
      <c r="L717">
        <f>(Table2[[#This Row],[6M Return vs Nifty]]-AVERAGE(Table2[6M Return vs Nifty]))/_xlfn.STDEV.P(Table2[6M Return vs Nifty])</f>
        <v>-1.1809284878282231</v>
      </c>
      <c r="M717">
        <v>-0.91190749264307502</v>
      </c>
      <c r="N717">
        <f>(Table2[[#This Row],[1W Return vs Nifty]]-AVERAGE(Table2[1W Return vs Nifty]))/_xlfn.STDEV.P(Table2[1W Return vs Nifty])</f>
        <v>-0.16425342386764574</v>
      </c>
      <c r="O717">
        <v>495.77</v>
      </c>
      <c r="P717">
        <v>504.59980770935698</v>
      </c>
      <c r="Q717">
        <v>538.33332160265104</v>
      </c>
      <c r="R717">
        <v>36.636358215142202</v>
      </c>
      <c r="S717" s="1">
        <f>(Table2[[#This Row],[Close Price]]-Table2[[#This Row],[20D EMA]])/Table2[[#This Row],[20D EMA]]</f>
        <v>8.6330354801622319E-3</v>
      </c>
      <c r="T717" s="1">
        <f>(Table2[[#This Row],[Close Price]]-Table2[[#This Row],[50D EMA]])/Table2[[#This Row],[50D EMA]]</f>
        <v>-9.016665563173579E-3</v>
      </c>
      <c r="U717" s="1">
        <f>(Table2[[#This Row],[Close Price]]-Table2[[#This Row],[200D EMA]])/Table2[[#This Row],[200D EMA]]</f>
        <v>-7.1114530842488533E-2</v>
      </c>
      <c r="V717">
        <v>0.78792718392035499</v>
      </c>
      <c r="W717">
        <v>499.05</v>
      </c>
      <c r="X717">
        <v>504.4</v>
      </c>
      <c r="Y717">
        <v>496.3</v>
      </c>
      <c r="Z717">
        <v>504.95</v>
      </c>
      <c r="AA717">
        <v>439</v>
      </c>
      <c r="AB717">
        <v>515</v>
      </c>
      <c r="AC717" s="1">
        <f>(Table2[[#This Row],[Close Price]]/Table2[[#This Row],[Day Low]])-1</f>
        <v>2.0038072337440482E-3</v>
      </c>
      <c r="AD717" s="1">
        <f>(Table2[[#This Row],[Day High]]/Table2[[#This Row],[Close Price]])-1</f>
        <v>8.6991300869911914E-3</v>
      </c>
      <c r="AE717" s="1">
        <f>(Table2[[#This Row],[Close Price]]/Table2[[#This Row],[Current Week Low]])-1</f>
        <v>7.5559137618375072E-3</v>
      </c>
      <c r="AF717" s="1">
        <f>(Table2[[#This Row],[Current Week High]]/Table2[[#This Row],[Close Price]])-1</f>
        <v>9.7990200979900521E-3</v>
      </c>
      <c r="AG717" s="1">
        <f>(Table2[[#This Row],[Close Price]]/Table2[[#This Row],[Current Month Low]])-1</f>
        <v>0.13906605922551263</v>
      </c>
      <c r="AH717" s="1">
        <f>(Table2[[#This Row],[Current Month High]]/Table2[[#This Row],[Close Price]])-1</f>
        <v>2.9897010298970184E-2</v>
      </c>
      <c r="AI717">
        <v>35.936406359364</v>
      </c>
      <c r="AJ717">
        <v>13.906605922551201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-0.15</v>
      </c>
      <c r="AM717" t="s">
        <v>2949</v>
      </c>
      <c r="AN717">
        <v>4.8</v>
      </c>
      <c r="AO717" t="s">
        <v>2950</v>
      </c>
      <c r="AP717">
        <v>-0.123867551281843</v>
      </c>
      <c r="AQ717">
        <f>(Table2[[#This Row],[Sharpe Ratio]]-AVERAGE(Table2[Sharpe Ratio]))/_xlfn.STDEV.P(Table2[Sharpe Ratio])</f>
        <v>-2.0178498305309773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8" spans="1:44" x14ac:dyDescent="0.3">
      <c r="A718" t="s">
        <v>1624</v>
      </c>
      <c r="B718" t="s">
        <v>1625</v>
      </c>
      <c r="C718" t="s">
        <v>621</v>
      </c>
      <c r="D718" t="s">
        <v>485</v>
      </c>
      <c r="E718">
        <v>4525.1865568800004</v>
      </c>
      <c r="F718">
        <v>1485.7</v>
      </c>
      <c r="G718">
        <v>-28.489926024222701</v>
      </c>
      <c r="H718">
        <f>(Table2[[#This Row],[1Y Return vs Nifty]]-AVERAGE(Table2[1Y Return vs Nifty]))/_xlfn.STDEV.P(Table2[1Y Return vs Nifty])</f>
        <v>-0.87686303124437037</v>
      </c>
      <c r="I718">
        <v>-3.76215099758535</v>
      </c>
      <c r="J718">
        <f>(Table2[[#This Row],[1M Return vs Nifty]]-AVERAGE(Table2[1M Return vs Nifty]))/_xlfn.STDEV.P(Table2[1M Return vs Nifty])</f>
        <v>-0.69927406463094521</v>
      </c>
      <c r="K718">
        <v>0.51711922611670802</v>
      </c>
      <c r="L718">
        <f>(Table2[[#This Row],[6M Return vs Nifty]]-AVERAGE(Table2[6M Return vs Nifty]))/_xlfn.STDEV.P(Table2[6M Return vs Nifty])</f>
        <v>-0.36721337330399556</v>
      </c>
      <c r="M718">
        <v>1.0434470092719501</v>
      </c>
      <c r="N718">
        <f>(Table2[[#This Row],[1W Return vs Nifty]]-AVERAGE(Table2[1W Return vs Nifty]))/_xlfn.STDEV.P(Table2[1W Return vs Nifty])</f>
        <v>0.2231933930431037</v>
      </c>
      <c r="O718">
        <v>1466.81</v>
      </c>
      <c r="P718">
        <v>1419.4814882475901</v>
      </c>
      <c r="Q718">
        <v>1372.07828315284</v>
      </c>
      <c r="R718">
        <v>48.054390932835602</v>
      </c>
      <c r="S718" s="1">
        <f>(Table2[[#This Row],[Close Price]]-Table2[[#This Row],[20D EMA]])/Table2[[#This Row],[20D EMA]]</f>
        <v>1.2878286894689906E-2</v>
      </c>
      <c r="T718" s="1">
        <f>(Table2[[#This Row],[Close Price]]-Table2[[#This Row],[50D EMA]])/Table2[[#This Row],[50D EMA]]</f>
        <v>4.6649788884643752E-2</v>
      </c>
      <c r="U718" s="1">
        <f>(Table2[[#This Row],[Close Price]]-Table2[[#This Row],[200D EMA]])/Table2[[#This Row],[200D EMA]]</f>
        <v>8.28099374811717E-2</v>
      </c>
      <c r="V718">
        <v>0.51416851648551998</v>
      </c>
      <c r="W718">
        <v>1480.05</v>
      </c>
      <c r="X718">
        <v>1514.25</v>
      </c>
      <c r="Y718">
        <v>1478.7</v>
      </c>
      <c r="Z718">
        <v>1517.6</v>
      </c>
      <c r="AA718">
        <v>1169.05</v>
      </c>
      <c r="AB718">
        <v>1554</v>
      </c>
      <c r="AC718" s="1">
        <f>(Table2[[#This Row],[Close Price]]/Table2[[#This Row],[Day Low]])-1</f>
        <v>3.8174386000473515E-3</v>
      </c>
      <c r="AD718" s="1">
        <f>(Table2[[#This Row],[Day High]]/Table2[[#This Row],[Close Price]])-1</f>
        <v>1.9216530928181985E-2</v>
      </c>
      <c r="AE718" s="1">
        <f>(Table2[[#This Row],[Close Price]]/Table2[[#This Row],[Current Week Low]])-1</f>
        <v>4.733887874484255E-3</v>
      </c>
      <c r="AF718" s="1">
        <f>(Table2[[#This Row],[Current Week High]]/Table2[[#This Row],[Close Price]])-1</f>
        <v>2.1471360301541287E-2</v>
      </c>
      <c r="AG718" s="1">
        <f>(Table2[[#This Row],[Close Price]]/Table2[[#This Row],[Current Month Low]])-1</f>
        <v>0.27086095547666922</v>
      </c>
      <c r="AH718" s="1">
        <f>(Table2[[#This Row],[Current Month High]]/Table2[[#This Row],[Close Price]])-1</f>
        <v>4.5971595880729632E-2</v>
      </c>
      <c r="AI718">
        <v>15.7400551928383</v>
      </c>
      <c r="AJ718">
        <v>38.623746209470397</v>
      </c>
      <c r="AK718" t="str">
        <f>IF(AND(Table2[[#This Row],[20D EMA]]&gt;Table2[[#This Row],[50D EMA]],Table2[[#This Row],[50D EMA]]&gt;Table2[[#This Row],[200D EMA]]),"Uptrend","Downtrend/NoTrend")</f>
        <v>Uptrend</v>
      </c>
      <c r="AL718">
        <v>0.15</v>
      </c>
      <c r="AM718" t="s">
        <v>2950</v>
      </c>
      <c r="AN718">
        <v>4.83</v>
      </c>
      <c r="AO718" t="s">
        <v>2950</v>
      </c>
      <c r="AP718">
        <v>-0.12600436439576901</v>
      </c>
      <c r="AQ718">
        <f>(Table2[[#This Row],[Sharpe Ratio]]-AVERAGE(Table2[Sharpe Ratio]))/_xlfn.STDEV.P(Table2[Sharpe Ratio])</f>
        <v>-2.0414350158508987</v>
      </c>
      <c r="AR7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-3.7615920919871062</v>
      </c>
    </row>
    <row r="719" spans="1:44" x14ac:dyDescent="0.3">
      <c r="A719" t="s">
        <v>745</v>
      </c>
      <c r="B719" t="s">
        <v>746</v>
      </c>
      <c r="C719" t="s">
        <v>2919</v>
      </c>
      <c r="D719" t="s">
        <v>400</v>
      </c>
      <c r="E719">
        <v>19389.18741975</v>
      </c>
      <c r="F719">
        <v>1845.65</v>
      </c>
      <c r="G719">
        <v>-1.9067022398740701</v>
      </c>
      <c r="H719">
        <f>(Table2[[#This Row],[1Y Return vs Nifty]]-AVERAGE(Table2[1Y Return vs Nifty]))/_xlfn.STDEV.P(Table2[1Y Return vs Nifty])</f>
        <v>-0.56019720456676525</v>
      </c>
      <c r="I719">
        <v>16.083714972823699</v>
      </c>
      <c r="J719">
        <f>(Table2[[#This Row],[1M Return vs Nifty]]-AVERAGE(Table2[1M Return vs Nifty]))/_xlfn.STDEV.P(Table2[1M Return vs Nifty])</f>
        <v>1.2393884429852784</v>
      </c>
      <c r="K719">
        <v>24.310879799423599</v>
      </c>
      <c r="L719">
        <f>(Table2[[#This Row],[6M Return vs Nifty]]-AVERAGE(Table2[6M Return vs Nifty]))/_xlfn.STDEV.P(Table2[6M Return vs Nifty])</f>
        <v>0.36187415873316425</v>
      </c>
      <c r="M719">
        <v>1.89436118909624</v>
      </c>
      <c r="N719">
        <f>(Table2[[#This Row],[1W Return vs Nifty]]-AVERAGE(Table2[1W Return vs Nifty]))/_xlfn.STDEV.P(Table2[1W Return vs Nifty])</f>
        <v>0.39179913185632553</v>
      </c>
      <c r="O719">
        <v>1713.8</v>
      </c>
      <c r="P719">
        <v>1566.82206510995</v>
      </c>
      <c r="Q719">
        <v>1469.23721454572</v>
      </c>
      <c r="R719">
        <v>56.890249045363397</v>
      </c>
      <c r="S719" s="1">
        <f>(Table2[[#This Row],[Close Price]]-Table2[[#This Row],[20D EMA]])/Table2[[#This Row],[20D EMA]]</f>
        <v>7.6934298051114569E-2</v>
      </c>
      <c r="T719" s="1">
        <f>(Table2[[#This Row],[Close Price]]-Table2[[#This Row],[50D EMA]])/Table2[[#This Row],[50D EMA]]</f>
        <v>0.17795762588426633</v>
      </c>
      <c r="U719" s="1">
        <f>(Table2[[#This Row],[Close Price]]-Table2[[#This Row],[200D EMA]])/Table2[[#This Row],[200D EMA]]</f>
        <v>0.25619605991988492</v>
      </c>
      <c r="V719">
        <v>1.4618277249473901</v>
      </c>
      <c r="W719">
        <v>1818</v>
      </c>
      <c r="X719">
        <v>1864</v>
      </c>
      <c r="Y719">
        <v>1815.85</v>
      </c>
      <c r="Z719">
        <v>1888.85</v>
      </c>
      <c r="AA719">
        <v>1380</v>
      </c>
      <c r="AB719">
        <v>1888.85</v>
      </c>
      <c r="AC719" s="1">
        <f>(Table2[[#This Row],[Close Price]]/Table2[[#This Row],[Day Low]])-1</f>
        <v>1.5209020902090309E-2</v>
      </c>
      <c r="AD719" s="1">
        <f>(Table2[[#This Row],[Day High]]/Table2[[#This Row],[Close Price]])-1</f>
        <v>9.9422967518218996E-3</v>
      </c>
      <c r="AE719" s="1">
        <f>(Table2[[#This Row],[Close Price]]/Table2[[#This Row],[Current Week Low]])-1</f>
        <v>1.641104716799302E-2</v>
      </c>
      <c r="AF719" s="1">
        <f>(Table2[[#This Row],[Current Week High]]/Table2[[#This Row],[Close Price]])-1</f>
        <v>2.3406387993389677E-2</v>
      </c>
      <c r="AG719" s="1">
        <f>(Table2[[#This Row],[Close Price]]/Table2[[#This Row],[Current Month Low]])-1</f>
        <v>0.33742753623188415</v>
      </c>
      <c r="AH719" s="1">
        <f>(Table2[[#This Row],[Current Month High]]/Table2[[#This Row],[Close Price]])-1</f>
        <v>2.3406387993389677E-2</v>
      </c>
      <c r="AI719">
        <v>2.3406387993389601</v>
      </c>
      <c r="AJ719">
        <v>55.606609897985003</v>
      </c>
      <c r="AK719" t="str">
        <f>IF(AND(Table2[[#This Row],[20D EMA]]&gt;Table2[[#This Row],[50D EMA]],Table2[[#This Row],[50D EMA]]&gt;Table2[[#This Row],[200D EMA]]),"Uptrend","Downtrend/NoTrend")</f>
        <v>Uptrend</v>
      </c>
      <c r="AL719">
        <v>0.26</v>
      </c>
      <c r="AM719" t="s">
        <v>2950</v>
      </c>
      <c r="AN719">
        <v>19.59</v>
      </c>
      <c r="AO719" t="s">
        <v>2950</v>
      </c>
      <c r="AP719">
        <v>-0.126684933605094</v>
      </c>
      <c r="AQ719">
        <f>(Table2[[#This Row],[Sharpe Ratio]]-AVERAGE(Table2[Sharpe Ratio]))/_xlfn.STDEV.P(Table2[Sharpe Ratio])</f>
        <v>-2.0489468337166508</v>
      </c>
      <c r="AR7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-0.616082304708648</v>
      </c>
    </row>
    <row r="720" spans="1:44" x14ac:dyDescent="0.3">
      <c r="A720" t="s">
        <v>2158</v>
      </c>
      <c r="B720" t="s">
        <v>2159</v>
      </c>
      <c r="C720" t="s">
        <v>2915</v>
      </c>
      <c r="D720" t="s">
        <v>816</v>
      </c>
      <c r="E720">
        <v>2258.6066284499998</v>
      </c>
      <c r="F720">
        <v>482.6</v>
      </c>
      <c r="G720">
        <v>-46.599344425575701</v>
      </c>
      <c r="H720">
        <f>(Table2[[#This Row],[1Y Return vs Nifty]]-AVERAGE(Table2[1Y Return vs Nifty]))/_xlfn.STDEV.P(Table2[1Y Return vs Nifty])</f>
        <v>-1.0925868273962673</v>
      </c>
      <c r="I720">
        <v>9.4314162538766304</v>
      </c>
      <c r="J720">
        <f>(Table2[[#This Row],[1M Return vs Nifty]]-AVERAGE(Table2[1M Return vs Nifty]))/_xlfn.STDEV.P(Table2[1M Return vs Nifty])</f>
        <v>0.58955224359164216</v>
      </c>
      <c r="K720">
        <v>-20.786125961939302</v>
      </c>
      <c r="L720">
        <f>(Table2[[#This Row],[6M Return vs Nifty]]-AVERAGE(Table2[6M Return vs Nifty]))/_xlfn.STDEV.P(Table2[6M Return vs Nifty])</f>
        <v>-1.0199866249591714</v>
      </c>
      <c r="M720">
        <v>-6.9095635188294802</v>
      </c>
      <c r="N720">
        <f>(Table2[[#This Row],[1W Return vs Nifty]]-AVERAGE(Table2[1W Return vs Nifty]))/_xlfn.STDEV.P(Table2[1W Return vs Nifty])</f>
        <v>-1.3526684831296121</v>
      </c>
      <c r="O720">
        <v>467.1</v>
      </c>
      <c r="P720">
        <v>453.07259710589898</v>
      </c>
      <c r="Q720">
        <v>483.213407925122</v>
      </c>
      <c r="R720">
        <v>32.0563634815814</v>
      </c>
      <c r="S720" s="1">
        <f>(Table2[[#This Row],[Close Price]]-Table2[[#This Row],[20D EMA]])/Table2[[#This Row],[20D EMA]]</f>
        <v>3.3183472489830869E-2</v>
      </c>
      <c r="T720" s="1">
        <f>(Table2[[#This Row],[Close Price]]-Table2[[#This Row],[50D EMA]])/Table2[[#This Row],[50D EMA]]</f>
        <v>6.5171460562200925E-2</v>
      </c>
      <c r="U720" s="1">
        <f>(Table2[[#This Row],[Close Price]]-Table2[[#This Row],[200D EMA]])/Table2[[#This Row],[200D EMA]]</f>
        <v>-1.2694348191948943E-3</v>
      </c>
      <c r="V720">
        <v>2.3879391015052298</v>
      </c>
      <c r="W720">
        <v>479.2</v>
      </c>
      <c r="X720">
        <v>506.3</v>
      </c>
      <c r="Y720">
        <v>479.2</v>
      </c>
      <c r="Z720">
        <v>508.95</v>
      </c>
      <c r="AA720">
        <v>389.1</v>
      </c>
      <c r="AB720">
        <v>538</v>
      </c>
      <c r="AC720" s="1">
        <f>(Table2[[#This Row],[Close Price]]/Table2[[#This Row],[Day Low]])-1</f>
        <v>7.0951585976628539E-3</v>
      </c>
      <c r="AD720" s="1">
        <f>(Table2[[#This Row],[Day High]]/Table2[[#This Row],[Close Price]])-1</f>
        <v>4.9108992954828068E-2</v>
      </c>
      <c r="AE720" s="1">
        <f>(Table2[[#This Row],[Close Price]]/Table2[[#This Row],[Current Week Low]])-1</f>
        <v>7.0951585976628539E-3</v>
      </c>
      <c r="AF720" s="1">
        <f>(Table2[[#This Row],[Current Week High]]/Table2[[#This Row],[Close Price]])-1</f>
        <v>5.4600082884376233E-2</v>
      </c>
      <c r="AG720" s="1">
        <f>(Table2[[#This Row],[Close Price]]/Table2[[#This Row],[Current Month Low]])-1</f>
        <v>0.24029812387561034</v>
      </c>
      <c r="AH720" s="1">
        <f>(Table2[[#This Row],[Current Month High]]/Table2[[#This Row],[Close Price]])-1</f>
        <v>0.11479486116866955</v>
      </c>
      <c r="AI720">
        <v>33.9411520928304</v>
      </c>
      <c r="AJ720">
        <v>24.029812387561002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0</v>
      </c>
      <c r="AM720" t="s">
        <v>2951</v>
      </c>
      <c r="AN720">
        <v>16.14</v>
      </c>
      <c r="AO720" t="s">
        <v>2950</v>
      </c>
      <c r="AP720">
        <v>-0.128019377927373</v>
      </c>
      <c r="AQ720">
        <f>(Table2[[#This Row],[Sharpe Ratio]]-AVERAGE(Table2[Sharpe Ratio]))/_xlfn.STDEV.P(Table2[Sharpe Ratio])</f>
        <v>-2.0636758319781046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1" spans="1:44" x14ac:dyDescent="0.3">
      <c r="A721" t="s">
        <v>342</v>
      </c>
      <c r="B721" t="s">
        <v>343</v>
      </c>
      <c r="C721" t="s">
        <v>2908</v>
      </c>
      <c r="D721" t="s">
        <v>344</v>
      </c>
      <c r="E721">
        <v>67476.155748644902</v>
      </c>
      <c r="F721">
        <v>732</v>
      </c>
      <c r="G721">
        <v>-40.443736475149002</v>
      </c>
      <c r="H721">
        <f>(Table2[[#This Row],[1Y Return vs Nifty]]-AVERAGE(Table2[1Y Return vs Nifty]))/_xlfn.STDEV.P(Table2[1Y Return vs Nifty])</f>
        <v>-1.0192597284658216</v>
      </c>
      <c r="I721">
        <v>-0.612994122424107</v>
      </c>
      <c r="J721">
        <f>(Table2[[#This Row],[1M Return vs Nifty]]-AVERAGE(Table2[1M Return vs Nifty]))/_xlfn.STDEV.P(Table2[1M Return vs Nifty])</f>
        <v>-0.39164564601822344</v>
      </c>
      <c r="K721">
        <v>-15.809822961979499</v>
      </c>
      <c r="L721">
        <f>(Table2[[#This Row],[6M Return vs Nifty]]-AVERAGE(Table2[6M Return vs Nifty]))/_xlfn.STDEV.P(Table2[6M Return vs Nifty])</f>
        <v>-0.86750293236540488</v>
      </c>
      <c r="M721">
        <v>-0.67990876593398997</v>
      </c>
      <c r="N721">
        <f>(Table2[[#This Row],[1W Return vs Nifty]]-AVERAGE(Table2[1W Return vs Nifty]))/_xlfn.STDEV.P(Table2[1W Return vs Nifty])</f>
        <v>-0.11828366845871677</v>
      </c>
      <c r="O721">
        <v>719.95</v>
      </c>
      <c r="P721">
        <v>717.83238100789697</v>
      </c>
      <c r="Q721">
        <v>744.46135877411405</v>
      </c>
      <c r="R721">
        <v>36.6477770529156</v>
      </c>
      <c r="S721" s="1">
        <f>(Table2[[#This Row],[Close Price]]-Table2[[#This Row],[20D EMA]])/Table2[[#This Row],[20D EMA]]</f>
        <v>1.6737273421765335E-2</v>
      </c>
      <c r="T721" s="1">
        <f>(Table2[[#This Row],[Close Price]]-Table2[[#This Row],[50D EMA]])/Table2[[#This Row],[50D EMA]]</f>
        <v>1.9736667454608975E-2</v>
      </c>
      <c r="U721" s="1">
        <f>(Table2[[#This Row],[Close Price]]-Table2[[#This Row],[200D EMA]])/Table2[[#This Row],[200D EMA]]</f>
        <v>-1.6738758334796388E-2</v>
      </c>
      <c r="V721">
        <v>0.72121488648306098</v>
      </c>
      <c r="W721">
        <v>724.1</v>
      </c>
      <c r="X721">
        <v>733.4</v>
      </c>
      <c r="Y721">
        <v>721.05</v>
      </c>
      <c r="Z721">
        <v>733.4</v>
      </c>
      <c r="AA721">
        <v>647.95000000000005</v>
      </c>
      <c r="AB721">
        <v>738.5</v>
      </c>
      <c r="AC721" s="1">
        <f>(Table2[[#This Row],[Close Price]]/Table2[[#This Row],[Day Low]])-1</f>
        <v>1.0910095290705746E-2</v>
      </c>
      <c r="AD721" s="1">
        <f>(Table2[[#This Row],[Day High]]/Table2[[#This Row],[Close Price]])-1</f>
        <v>1.9125683060108312E-3</v>
      </c>
      <c r="AE721" s="1">
        <f>(Table2[[#This Row],[Close Price]]/Table2[[#This Row],[Current Week Low]])-1</f>
        <v>1.5186186810900892E-2</v>
      </c>
      <c r="AF721" s="1">
        <f>(Table2[[#This Row],[Current Week High]]/Table2[[#This Row],[Close Price]])-1</f>
        <v>1.9125683060108312E-3</v>
      </c>
      <c r="AG721" s="1">
        <f>(Table2[[#This Row],[Close Price]]/Table2[[#This Row],[Current Month Low]])-1</f>
        <v>0.12971679913573575</v>
      </c>
      <c r="AH721" s="1">
        <f>(Table2[[#This Row],[Current Month High]]/Table2[[#This Row],[Close Price]])-1</f>
        <v>8.8797814207650649E-3</v>
      </c>
      <c r="AI721">
        <v>21.9740437158469</v>
      </c>
      <c r="AJ721">
        <v>12.971679913573499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-0.05</v>
      </c>
      <c r="AM721" t="s">
        <v>2949</v>
      </c>
      <c r="AN721">
        <v>4.0199999999999996</v>
      </c>
      <c r="AO721" t="s">
        <v>2950</v>
      </c>
      <c r="AP721">
        <v>-0.13558156135087901</v>
      </c>
      <c r="AQ721">
        <f>(Table2[[#This Row],[Sharpe Ratio]]-AVERAGE(Table2[Sharpe Ratio]))/_xlfn.STDEV.P(Table2[Sharpe Ratio])</f>
        <v>-2.1471438228399413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2" spans="1:44" x14ac:dyDescent="0.3">
      <c r="A722" t="s">
        <v>803</v>
      </c>
      <c r="B722" t="s">
        <v>804</v>
      </c>
      <c r="C722" t="s">
        <v>2922</v>
      </c>
      <c r="D722" t="s">
        <v>165</v>
      </c>
      <c r="E722">
        <v>17312.340775100001</v>
      </c>
      <c r="F722">
        <v>6368.3</v>
      </c>
      <c r="G722">
        <v>-36.511737545191103</v>
      </c>
      <c r="H722">
        <f>(Table2[[#This Row],[1Y Return vs Nifty]]-AVERAGE(Table2[1Y Return vs Nifty]))/_xlfn.STDEV.P(Table2[1Y Return vs Nifty])</f>
        <v>-0.97242080096209005</v>
      </c>
      <c r="I722">
        <v>6.1286504071595997</v>
      </c>
      <c r="J722">
        <f>(Table2[[#This Row],[1M Return vs Nifty]]-AVERAGE(Table2[1M Return vs Nifty]))/_xlfn.STDEV.P(Table2[1M Return vs Nifty])</f>
        <v>0.26691838483170177</v>
      </c>
      <c r="K722">
        <v>-20.542400532080698</v>
      </c>
      <c r="L722">
        <f>(Table2[[#This Row],[6M Return vs Nifty]]-AVERAGE(Table2[6M Return vs Nifty]))/_xlfn.STDEV.P(Table2[6M Return vs Nifty])</f>
        <v>-1.0125183993458711</v>
      </c>
      <c r="M722">
        <v>2.45323735440547</v>
      </c>
      <c r="N722">
        <f>(Table2[[#This Row],[1W Return vs Nifty]]-AVERAGE(Table2[1W Return vs Nifty]))/_xlfn.STDEV.P(Table2[1W Return vs Nifty])</f>
        <v>0.50253853541935123</v>
      </c>
      <c r="O722">
        <v>6158.1</v>
      </c>
      <c r="P722">
        <v>6061.8572679152503</v>
      </c>
      <c r="Q722">
        <v>6381.0747888887299</v>
      </c>
      <c r="R722">
        <v>38.499881306271703</v>
      </c>
      <c r="S722" s="1">
        <f>(Table2[[#This Row],[Close Price]]-Table2[[#This Row],[20D EMA]])/Table2[[#This Row],[20D EMA]]</f>
        <v>3.4133904938211432E-2</v>
      </c>
      <c r="T722" s="1">
        <f>(Table2[[#This Row],[Close Price]]-Table2[[#This Row],[50D EMA]])/Table2[[#This Row],[50D EMA]]</f>
        <v>5.0552614246910405E-2</v>
      </c>
      <c r="U722" s="1">
        <f>(Table2[[#This Row],[Close Price]]-Table2[[#This Row],[200D EMA]])/Table2[[#This Row],[200D EMA]]</f>
        <v>-2.0019807495399197E-3</v>
      </c>
      <c r="V722">
        <v>0.80657920104134695</v>
      </c>
      <c r="W722">
        <v>6326</v>
      </c>
      <c r="X722">
        <v>6507.45</v>
      </c>
      <c r="Y722">
        <v>6326</v>
      </c>
      <c r="Z722">
        <v>6507.45</v>
      </c>
      <c r="AA722">
        <v>5174.8500000000004</v>
      </c>
      <c r="AB722">
        <v>6588.8</v>
      </c>
      <c r="AC722" s="1">
        <f>(Table2[[#This Row],[Close Price]]/Table2[[#This Row],[Day Low]])-1</f>
        <v>6.6866898514068573E-3</v>
      </c>
      <c r="AD722" s="1">
        <f>(Table2[[#This Row],[Day High]]/Table2[[#This Row],[Close Price]])-1</f>
        <v>2.1850415338473317E-2</v>
      </c>
      <c r="AE722" s="1">
        <f>(Table2[[#This Row],[Close Price]]/Table2[[#This Row],[Current Week Low]])-1</f>
        <v>6.6866898514068573E-3</v>
      </c>
      <c r="AF722" s="1">
        <f>(Table2[[#This Row],[Current Week High]]/Table2[[#This Row],[Close Price]])-1</f>
        <v>2.1850415338473317E-2</v>
      </c>
      <c r="AG722" s="1">
        <f>(Table2[[#This Row],[Close Price]]/Table2[[#This Row],[Current Month Low]])-1</f>
        <v>0.23062504227175662</v>
      </c>
      <c r="AH722" s="1">
        <f>(Table2[[#This Row],[Current Month High]]/Table2[[#This Row],[Close Price]])-1</f>
        <v>3.4624625096179473E-2</v>
      </c>
      <c r="AI722">
        <v>19.182513386618002</v>
      </c>
      <c r="AJ722">
        <v>23.062504227175602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0.01</v>
      </c>
      <c r="AM722" t="s">
        <v>2950</v>
      </c>
      <c r="AN722">
        <v>9.51</v>
      </c>
      <c r="AO722" t="s">
        <v>2950</v>
      </c>
      <c r="AP722">
        <v>-0.13959763869097</v>
      </c>
      <c r="AQ722">
        <f>(Table2[[#This Row],[Sharpe Ratio]]-AVERAGE(Table2[Sharpe Ratio]))/_xlfn.STDEV.P(Table2[Sharpe Ratio])</f>
        <v>-2.1914714843035838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3" spans="1:44" x14ac:dyDescent="0.3">
      <c r="A723" t="s">
        <v>1411</v>
      </c>
      <c r="B723" t="s">
        <v>1412</v>
      </c>
      <c r="C723" t="s">
        <v>2919</v>
      </c>
      <c r="D723" t="s">
        <v>104</v>
      </c>
      <c r="E723">
        <v>6459.3106766800001</v>
      </c>
      <c r="F723">
        <v>1375.8</v>
      </c>
      <c r="G723">
        <v>-30.522026225139999</v>
      </c>
      <c r="H723">
        <f>(Table2[[#This Row],[1Y Return vs Nifty]]-AVERAGE(Table2[1Y Return vs Nifty]))/_xlfn.STDEV.P(Table2[1Y Return vs Nifty])</f>
        <v>-0.90106990303822987</v>
      </c>
      <c r="I723">
        <v>-2.3299970833880801</v>
      </c>
      <c r="J723">
        <f>(Table2[[#This Row],[1M Return vs Nifty]]-AVERAGE(Table2[1M Return vs Nifty]))/_xlfn.STDEV.P(Table2[1M Return vs Nifty])</f>
        <v>-0.55937273189344305</v>
      </c>
      <c r="K723">
        <v>-17.425667730483902</v>
      </c>
      <c r="L723">
        <f>(Table2[[#This Row],[6M Return vs Nifty]]-AVERAGE(Table2[6M Return vs Nifty]))/_xlfn.STDEV.P(Table2[6M Return vs Nifty])</f>
        <v>-0.91701558803807215</v>
      </c>
      <c r="M723">
        <v>-1.4469331624342701</v>
      </c>
      <c r="N723">
        <f>(Table2[[#This Row],[1W Return vs Nifty]]-AVERAGE(Table2[1W Return vs Nifty]))/_xlfn.STDEV.P(Table2[1W Return vs Nifty])</f>
        <v>-0.27026693319453338</v>
      </c>
      <c r="O723">
        <v>1365.99</v>
      </c>
      <c r="P723">
        <v>1366.8234189192301</v>
      </c>
      <c r="Q723">
        <v>1401.1074416926699</v>
      </c>
      <c r="R723">
        <v>42.337655042375602</v>
      </c>
      <c r="S723" s="1">
        <f>(Table2[[#This Row],[Close Price]]-Table2[[#This Row],[20D EMA]])/Table2[[#This Row],[20D EMA]]</f>
        <v>7.1816045505457178E-3</v>
      </c>
      <c r="T723" s="1">
        <f>(Table2[[#This Row],[Close Price]]-Table2[[#This Row],[50D EMA]])/Table2[[#This Row],[50D EMA]]</f>
        <v>6.5674767907238363E-3</v>
      </c>
      <c r="U723" s="1">
        <f>(Table2[[#This Row],[Close Price]]-Table2[[#This Row],[200D EMA]])/Table2[[#This Row],[200D EMA]]</f>
        <v>-1.8062456125488978E-2</v>
      </c>
      <c r="V723">
        <v>0.73494874892759698</v>
      </c>
      <c r="W723">
        <v>1368.1</v>
      </c>
      <c r="X723">
        <v>1387.5</v>
      </c>
      <c r="Y723">
        <v>1360.05</v>
      </c>
      <c r="Z723">
        <v>1387.5</v>
      </c>
      <c r="AA723">
        <v>1260.8499999999999</v>
      </c>
      <c r="AB723">
        <v>1387.5</v>
      </c>
      <c r="AC723" s="1">
        <f>(Table2[[#This Row],[Close Price]]/Table2[[#This Row],[Day Low]])-1</f>
        <v>5.6282435494481309E-3</v>
      </c>
      <c r="AD723" s="1">
        <f>(Table2[[#This Row],[Day High]]/Table2[[#This Row],[Close Price]])-1</f>
        <v>8.5041430440471188E-3</v>
      </c>
      <c r="AE723" s="1">
        <f>(Table2[[#This Row],[Close Price]]/Table2[[#This Row],[Current Week Low]])-1</f>
        <v>1.1580456600860156E-2</v>
      </c>
      <c r="AF723" s="1">
        <f>(Table2[[#This Row],[Current Week High]]/Table2[[#This Row],[Close Price]])-1</f>
        <v>8.5041430440471188E-3</v>
      </c>
      <c r="AG723" s="1">
        <f>(Table2[[#This Row],[Close Price]]/Table2[[#This Row],[Current Month Low]])-1</f>
        <v>9.1168656065352849E-2</v>
      </c>
      <c r="AH723" s="1">
        <f>(Table2[[#This Row],[Current Month High]]/Table2[[#This Row],[Close Price]])-1</f>
        <v>8.5041430440471188E-3</v>
      </c>
      <c r="AI723">
        <v>22.107137665358302</v>
      </c>
      <c r="AJ723">
        <v>10.064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-0.06</v>
      </c>
      <c r="AM723" t="s">
        <v>2949</v>
      </c>
      <c r="AN723">
        <v>0.8</v>
      </c>
      <c r="AO723" t="s">
        <v>2950</v>
      </c>
      <c r="AP723">
        <v>-0.14878866072261501</v>
      </c>
      <c r="AQ723">
        <f>(Table2[[#This Row],[Sharpe Ratio]]-AVERAGE(Table2[Sharpe Ratio]))/_xlfn.STDEV.P(Table2[Sharpe Ratio])</f>
        <v>-2.2929178655912534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4" spans="1:44" x14ac:dyDescent="0.3">
      <c r="A724" t="s">
        <v>1096</v>
      </c>
      <c r="B724" t="s">
        <v>1097</v>
      </c>
      <c r="C724" t="s">
        <v>2922</v>
      </c>
      <c r="D724" t="s">
        <v>523</v>
      </c>
      <c r="E724">
        <v>10021.582668825</v>
      </c>
      <c r="F724">
        <v>2120.65</v>
      </c>
      <c r="G724">
        <v>-46.960516321015099</v>
      </c>
      <c r="H724">
        <f>(Table2[[#This Row],[1Y Return vs Nifty]]-AVERAGE(Table2[1Y Return vs Nifty]))/_xlfn.STDEV.P(Table2[1Y Return vs Nifty])</f>
        <v>-1.0968891948506378</v>
      </c>
      <c r="I724">
        <v>3.6483396961540602</v>
      </c>
      <c r="J724">
        <f>(Table2[[#This Row],[1M Return vs Nifty]]-AVERAGE(Table2[1M Return vs Nifty]))/_xlfn.STDEV.P(Table2[1M Return vs Nifty])</f>
        <v>2.4626847146472293E-2</v>
      </c>
      <c r="K724">
        <v>-28.623236278839599</v>
      </c>
      <c r="L724">
        <f>(Table2[[#This Row],[6M Return vs Nifty]]-AVERAGE(Table2[6M Return vs Nifty]))/_xlfn.STDEV.P(Table2[6M Return vs Nifty])</f>
        <v>-1.260131069619256</v>
      </c>
      <c r="M724">
        <v>3.0220323978796602</v>
      </c>
      <c r="N724">
        <f>(Table2[[#This Row],[1W Return vs Nifty]]-AVERAGE(Table2[1W Return vs Nifty]))/_xlfn.STDEV.P(Table2[1W Return vs Nifty])</f>
        <v>0.61524333081724647</v>
      </c>
      <c r="O724">
        <v>2024.36</v>
      </c>
      <c r="P724">
        <v>2020.9149472157001</v>
      </c>
      <c r="Q724">
        <v>2178.85693239386</v>
      </c>
      <c r="R724">
        <v>38.920819733037597</v>
      </c>
      <c r="S724" s="1">
        <f>(Table2[[#This Row],[Close Price]]-Table2[[#This Row],[20D EMA]])/Table2[[#This Row],[20D EMA]]</f>
        <v>4.7565650378391292E-2</v>
      </c>
      <c r="T724" s="1">
        <f>(Table2[[#This Row],[Close Price]]-Table2[[#This Row],[50D EMA]])/Table2[[#This Row],[50D EMA]]</f>
        <v>4.9351435062474656E-2</v>
      </c>
      <c r="U724" s="1">
        <f>(Table2[[#This Row],[Close Price]]-Table2[[#This Row],[200D EMA]])/Table2[[#This Row],[200D EMA]]</f>
        <v>-2.6714435229076423E-2</v>
      </c>
      <c r="V724">
        <v>1.07434232772515</v>
      </c>
      <c r="W724">
        <v>2088.1999999999998</v>
      </c>
      <c r="X724">
        <v>2129.8000000000002</v>
      </c>
      <c r="Y724">
        <v>2076.6</v>
      </c>
      <c r="Z724">
        <v>2150</v>
      </c>
      <c r="AA724">
        <v>1815</v>
      </c>
      <c r="AB724">
        <v>2161</v>
      </c>
      <c r="AC724" s="1">
        <f>(Table2[[#This Row],[Close Price]]/Table2[[#This Row],[Day Low]])-1</f>
        <v>1.5539699262522966E-2</v>
      </c>
      <c r="AD724" s="1">
        <f>(Table2[[#This Row],[Day High]]/Table2[[#This Row],[Close Price]])-1</f>
        <v>4.3147148280009429E-3</v>
      </c>
      <c r="AE724" s="1">
        <f>(Table2[[#This Row],[Close Price]]/Table2[[#This Row],[Current Week Low]])-1</f>
        <v>2.1212558990657993E-2</v>
      </c>
      <c r="AF724" s="1">
        <f>(Table2[[#This Row],[Current Week High]]/Table2[[#This Row],[Close Price]])-1</f>
        <v>1.3840096196920726E-2</v>
      </c>
      <c r="AG724" s="1">
        <f>(Table2[[#This Row],[Close Price]]/Table2[[#This Row],[Current Month Low]])-1</f>
        <v>0.16840220385674942</v>
      </c>
      <c r="AH724" s="1">
        <f>(Table2[[#This Row],[Current Month High]]/Table2[[#This Row],[Close Price]])-1</f>
        <v>1.902718506118406E-2</v>
      </c>
      <c r="AI724">
        <v>29.7243769598943</v>
      </c>
      <c r="AJ724">
        <v>17.292588495575199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0.04</v>
      </c>
      <c r="AM724" t="s">
        <v>2950</v>
      </c>
      <c r="AN724">
        <v>7.55</v>
      </c>
      <c r="AO724" t="s">
        <v>2950</v>
      </c>
      <c r="AP724">
        <v>-0.15220076631750301</v>
      </c>
      <c r="AQ724">
        <f>(Table2[[#This Row],[Sharpe Ratio]]-AVERAGE(Table2[Sharpe Ratio]))/_xlfn.STDEV.P(Table2[Sharpe Ratio])</f>
        <v>-2.3305791576631263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5" spans="1:44" x14ac:dyDescent="0.3">
      <c r="A725" t="s">
        <v>490</v>
      </c>
      <c r="B725" t="s">
        <v>491</v>
      </c>
      <c r="C725" t="s">
        <v>2922</v>
      </c>
      <c r="D725" t="s">
        <v>445</v>
      </c>
      <c r="E725">
        <v>38716.342122779999</v>
      </c>
      <c r="F725">
        <v>571.1</v>
      </c>
      <c r="G725">
        <v>-43.3113063067198</v>
      </c>
      <c r="H725">
        <f>(Table2[[#This Row],[1Y Return vs Nifty]]-AVERAGE(Table2[1Y Return vs Nifty]))/_xlfn.STDEV.P(Table2[1Y Return vs Nifty])</f>
        <v>-1.0534189176836757</v>
      </c>
      <c r="I725">
        <v>7.1258594281314096</v>
      </c>
      <c r="J725">
        <f>(Table2[[#This Row],[1M Return vs Nifty]]-AVERAGE(Table2[1M Return vs Nifty]))/_xlfn.STDEV.P(Table2[1M Return vs Nifty])</f>
        <v>0.36433170728874553</v>
      </c>
      <c r="K725">
        <v>-13.669204319457799</v>
      </c>
      <c r="L725">
        <f>(Table2[[#This Row],[6M Return vs Nifty]]-AVERAGE(Table2[6M Return vs Nifty]))/_xlfn.STDEV.P(Table2[6M Return vs Nifty])</f>
        <v>-0.80191017504146356</v>
      </c>
      <c r="M725">
        <v>2.76027767283114</v>
      </c>
      <c r="N725">
        <f>(Table2[[#This Row],[1W Return vs Nifty]]-AVERAGE(Table2[1W Return vs Nifty]))/_xlfn.STDEV.P(Table2[1W Return vs Nifty])</f>
        <v>0.56337752595573765</v>
      </c>
      <c r="O725">
        <v>546.63</v>
      </c>
      <c r="P725">
        <v>522.60044847230904</v>
      </c>
      <c r="Q725">
        <v>545.902610808953</v>
      </c>
      <c r="R725">
        <v>58.830165649136703</v>
      </c>
      <c r="S725" s="1">
        <f>(Table2[[#This Row],[Close Price]]-Table2[[#This Row],[20D EMA]])/Table2[[#This Row],[20D EMA]]</f>
        <v>4.4765197665697143E-2</v>
      </c>
      <c r="T725" s="1">
        <f>(Table2[[#This Row],[Close Price]]-Table2[[#This Row],[50D EMA]])/Table2[[#This Row],[50D EMA]]</f>
        <v>9.2804266948999417E-2</v>
      </c>
      <c r="U725" s="1">
        <f>(Table2[[#This Row],[Close Price]]-Table2[[#This Row],[200D EMA]])/Table2[[#This Row],[200D EMA]]</f>
        <v>4.6157297459537588E-2</v>
      </c>
      <c r="V725">
        <v>0.82111437224054196</v>
      </c>
      <c r="W725">
        <v>567</v>
      </c>
      <c r="X725">
        <v>576.79999999999995</v>
      </c>
      <c r="Y725">
        <v>551.1</v>
      </c>
      <c r="Z725">
        <v>578.70000000000005</v>
      </c>
      <c r="AA725">
        <v>478</v>
      </c>
      <c r="AB725">
        <v>578.70000000000005</v>
      </c>
      <c r="AC725" s="1">
        <f>(Table2[[#This Row],[Close Price]]/Table2[[#This Row],[Day Low]])-1</f>
        <v>7.2310405643738473E-3</v>
      </c>
      <c r="AD725" s="1">
        <f>(Table2[[#This Row],[Day High]]/Table2[[#This Row],[Close Price]])-1</f>
        <v>9.9807389248816047E-3</v>
      </c>
      <c r="AE725" s="1">
        <f>(Table2[[#This Row],[Close Price]]/Table2[[#This Row],[Current Week Low]])-1</f>
        <v>3.6291054255126021E-2</v>
      </c>
      <c r="AF725" s="1">
        <f>(Table2[[#This Row],[Current Week High]]/Table2[[#This Row],[Close Price]])-1</f>
        <v>1.330765189984251E-2</v>
      </c>
      <c r="AG725" s="1">
        <f>(Table2[[#This Row],[Close Price]]/Table2[[#This Row],[Current Month Low]])-1</f>
        <v>0.19476987447698746</v>
      </c>
      <c r="AH725" s="1">
        <f>(Table2[[#This Row],[Current Month High]]/Table2[[#This Row],[Close Price]])-1</f>
        <v>1.330765189984251E-2</v>
      </c>
      <c r="AI725">
        <v>20.635615478900299</v>
      </c>
      <c r="AJ725">
        <v>27.534613666815499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0.14000000000000001</v>
      </c>
      <c r="AM725" t="s">
        <v>2950</v>
      </c>
      <c r="AN725">
        <v>6.27</v>
      </c>
      <c r="AO725" t="s">
        <v>2950</v>
      </c>
      <c r="AP725">
        <v>-0.153506311372405</v>
      </c>
      <c r="AQ725">
        <f>(Table2[[#This Row],[Sharpe Ratio]]-AVERAGE(Table2[Sharpe Ratio]))/_xlfn.STDEV.P(Table2[Sharpe Ratio])</f>
        <v>-2.344989178765438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6" spans="1:44" x14ac:dyDescent="0.3">
      <c r="A726" t="s">
        <v>1734</v>
      </c>
      <c r="B726" t="s">
        <v>1735</v>
      </c>
      <c r="C726" t="s">
        <v>2922</v>
      </c>
      <c r="D726" t="s">
        <v>523</v>
      </c>
      <c r="E726">
        <v>3837.2127510300002</v>
      </c>
      <c r="F726">
        <v>814.45</v>
      </c>
      <c r="G726">
        <v>-30.9009209317515</v>
      </c>
      <c r="H726">
        <f>(Table2[[#This Row],[1Y Return vs Nifty]]-AVERAGE(Table2[1Y Return vs Nifty]))/_xlfn.STDEV.P(Table2[1Y Return vs Nifty])</f>
        <v>-0.90558338892941603</v>
      </c>
      <c r="I726">
        <v>13.8667968770059</v>
      </c>
      <c r="J726">
        <f>(Table2[[#This Row],[1M Return vs Nifty]]-AVERAGE(Table2[1M Return vs Nifty]))/_xlfn.STDEV.P(Table2[1M Return vs Nifty])</f>
        <v>1.0228266662794301</v>
      </c>
      <c r="K726">
        <v>-8.7856474962856907</v>
      </c>
      <c r="L726">
        <f>(Table2[[#This Row],[6M Return vs Nifty]]-AVERAGE(Table2[6M Return vs Nifty]))/_xlfn.STDEV.P(Table2[6M Return vs Nifty])</f>
        <v>-0.65226840736879943</v>
      </c>
      <c r="M726">
        <v>3.84219368742473</v>
      </c>
      <c r="N726">
        <f>(Table2[[#This Row],[1W Return vs Nifty]]-AVERAGE(Table2[1W Return vs Nifty]))/_xlfn.STDEV.P(Table2[1W Return vs Nifty])</f>
        <v>0.77775548944446116</v>
      </c>
      <c r="O726">
        <v>752.08</v>
      </c>
      <c r="P726">
        <v>732.61736218149997</v>
      </c>
      <c r="Q726">
        <v>751.37697290660606</v>
      </c>
      <c r="R726">
        <v>23.0301873078309</v>
      </c>
      <c r="S726" s="1">
        <f>(Table2[[#This Row],[Close Price]]-Table2[[#This Row],[20D EMA]])/Table2[[#This Row],[20D EMA]]</f>
        <v>8.2930007446016377E-2</v>
      </c>
      <c r="T726" s="1">
        <f>(Table2[[#This Row],[Close Price]]-Table2[[#This Row],[50D EMA]])/Table2[[#This Row],[50D EMA]]</f>
        <v>0.11169901512411429</v>
      </c>
      <c r="U726" s="1">
        <f>(Table2[[#This Row],[Close Price]]-Table2[[#This Row],[200D EMA]])/Table2[[#This Row],[200D EMA]]</f>
        <v>8.3943252678351357E-2</v>
      </c>
      <c r="V726">
        <v>2.23056922588535</v>
      </c>
      <c r="W726">
        <v>796.5</v>
      </c>
      <c r="X726">
        <v>825</v>
      </c>
      <c r="Y726">
        <v>796.5</v>
      </c>
      <c r="Z726">
        <v>832</v>
      </c>
      <c r="AA726">
        <v>658.2</v>
      </c>
      <c r="AB726">
        <v>836.65</v>
      </c>
      <c r="AC726" s="1">
        <f>(Table2[[#This Row],[Close Price]]/Table2[[#This Row],[Day Low]])-1</f>
        <v>2.2536095417451385E-2</v>
      </c>
      <c r="AD726" s="1">
        <f>(Table2[[#This Row],[Day High]]/Table2[[#This Row],[Close Price]])-1</f>
        <v>1.2953526920007397E-2</v>
      </c>
      <c r="AE726" s="1">
        <f>(Table2[[#This Row],[Close Price]]/Table2[[#This Row],[Current Week Low]])-1</f>
        <v>2.2536095417451385E-2</v>
      </c>
      <c r="AF726" s="1">
        <f>(Table2[[#This Row],[Current Week High]]/Table2[[#This Row],[Close Price]])-1</f>
        <v>2.154828411811649E-2</v>
      </c>
      <c r="AG726" s="1">
        <f>(Table2[[#This Row],[Close Price]]/Table2[[#This Row],[Current Month Low]])-1</f>
        <v>0.23738985110908528</v>
      </c>
      <c r="AH726" s="1">
        <f>(Table2[[#This Row],[Current Month High]]/Table2[[#This Row],[Close Price]])-1</f>
        <v>2.7257658542574559E-2</v>
      </c>
      <c r="AI726">
        <v>10.9767327644422</v>
      </c>
      <c r="AJ726">
        <v>23.974427277570499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7.0000000000000007E-2</v>
      </c>
      <c r="AM726" t="s">
        <v>2950</v>
      </c>
      <c r="AN726">
        <v>19.649999999999999</v>
      </c>
      <c r="AO726" t="s">
        <v>2950</v>
      </c>
      <c r="AP726">
        <v>-0.16419774754962099</v>
      </c>
      <c r="AQ726">
        <f>(Table2[[#This Row],[Sharpe Ratio]]-AVERAGE(Table2[Sharpe Ratio]))/_xlfn.STDEV.P(Table2[Sharpe Ratio])</f>
        <v>-2.4629964588276878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FBF-CA80-404D-BA7C-C299D11CCD93}">
  <dimension ref="A1:Q1375"/>
  <sheetViews>
    <sheetView workbookViewId="0">
      <selection activeCell="C2" sqref="C2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9.5546875" bestFit="1" customWidth="1"/>
    <col min="5" max="5" width="13" bestFit="1" customWidth="1"/>
    <col min="6" max="6" width="12.21875" bestFit="1" customWidth="1"/>
    <col min="7" max="7" width="18.2187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2187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2905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2002982.9969957999</v>
      </c>
      <c r="F2">
        <v>2908.3</v>
      </c>
      <c r="G2">
        <v>1.2809542245832699</v>
      </c>
      <c r="H2">
        <v>-6.0386801463240696</v>
      </c>
      <c r="I2">
        <v>1.70015553032143</v>
      </c>
      <c r="J2">
        <v>-3.5280754209880798</v>
      </c>
      <c r="K2">
        <v>2900.4180502955801</v>
      </c>
      <c r="L2">
        <v>2731.47565360915</v>
      </c>
      <c r="M2">
        <v>71.814791825112295</v>
      </c>
      <c r="N2">
        <v>0.95210804051346198</v>
      </c>
      <c r="O2">
        <v>4.1501908331327497</v>
      </c>
      <c r="P2">
        <v>30.9868035851011</v>
      </c>
      <c r="Q2">
        <v>2.8316441025616999E-2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1392782.7900541001</v>
      </c>
      <c r="F3">
        <v>3838.45</v>
      </c>
      <c r="G3">
        <v>-6.7455460113062298</v>
      </c>
      <c r="H3">
        <v>-4.5669634213063404</v>
      </c>
      <c r="I3">
        <v>-9.9796431207255001</v>
      </c>
      <c r="J3">
        <v>-0.71456578561921902</v>
      </c>
      <c r="K3">
        <v>3852.7680111547702</v>
      </c>
      <c r="L3">
        <v>3768.2723097996</v>
      </c>
      <c r="M3">
        <v>45.138239032755898</v>
      </c>
      <c r="N3">
        <v>0.84897283718391403</v>
      </c>
      <c r="O3">
        <v>10.845523583738199</v>
      </c>
      <c r="P3">
        <v>20.972265994327099</v>
      </c>
      <c r="Q3">
        <v>-2.9797965919495999E-2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1153545.7023080799</v>
      </c>
      <c r="F4">
        <v>1711.35</v>
      </c>
      <c r="G4">
        <v>-22.451809141284301</v>
      </c>
      <c r="H4">
        <v>6.4483328822050296</v>
      </c>
      <c r="I4">
        <v>-9.3921810280989995</v>
      </c>
      <c r="J4">
        <v>4.1952229285177198</v>
      </c>
      <c r="K4">
        <v>1547.2325782197399</v>
      </c>
      <c r="L4">
        <v>1533.7801052089701</v>
      </c>
      <c r="M4">
        <v>69.623759465432201</v>
      </c>
      <c r="N4">
        <v>1.09504824570129</v>
      </c>
      <c r="O4">
        <v>2.6967014345399898</v>
      </c>
      <c r="P4">
        <v>25.506948773422302</v>
      </c>
      <c r="Q4">
        <v>-0.110928506939713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27</v>
      </c>
      <c r="E5">
        <v>826210.69769870897</v>
      </c>
      <c r="F5">
        <v>1414.95</v>
      </c>
      <c r="G5">
        <v>38.997354604287899</v>
      </c>
      <c r="H5">
        <v>-1.7549158184944</v>
      </c>
      <c r="I5">
        <v>30.406313338168601</v>
      </c>
      <c r="J5">
        <v>-1.71835751014684</v>
      </c>
      <c r="K5">
        <v>1343.9062025733899</v>
      </c>
      <c r="L5">
        <v>1154.66336921321</v>
      </c>
      <c r="M5">
        <v>81.663143103378502</v>
      </c>
      <c r="N5">
        <v>1.3105554124051699</v>
      </c>
      <c r="O5">
        <v>2.8976288914802599</v>
      </c>
      <c r="P5">
        <v>67.182607668222303</v>
      </c>
      <c r="Q5">
        <v>0.16878686419129801</v>
      </c>
    </row>
    <row r="6" spans="1:17" x14ac:dyDescent="0.3">
      <c r="A6" t="s">
        <v>28</v>
      </c>
      <c r="B6" t="s">
        <v>29</v>
      </c>
      <c r="C6" t="str">
        <f>IFERROR(VLOOKUP(Table1[[#This Row],[Ticker]],[1]!Table1[[Symbol]:[Industry]],2,FALSE),"-")</f>
        <v>-</v>
      </c>
      <c r="D6" t="s">
        <v>24</v>
      </c>
      <c r="E6">
        <v>795799.948345365</v>
      </c>
      <c r="F6">
        <v>1197.95</v>
      </c>
      <c r="G6">
        <v>2.0796570227634499</v>
      </c>
      <c r="H6">
        <v>2.7776276212602299E-2</v>
      </c>
      <c r="I6">
        <v>9.2749718451649699</v>
      </c>
      <c r="J6">
        <v>4.6022278088109596</v>
      </c>
      <c r="K6">
        <v>1119.3817678160699</v>
      </c>
      <c r="L6">
        <v>1046.0063367657799</v>
      </c>
      <c r="M6">
        <v>56.125473176236603</v>
      </c>
      <c r="N6">
        <v>1.34827100604002</v>
      </c>
      <c r="O6">
        <v>0.67198130138987899</v>
      </c>
      <c r="P6">
        <v>33.2536151279199</v>
      </c>
      <c r="Q6">
        <v>7.3617524222927E-2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32</v>
      </c>
      <c r="E7">
        <v>739493.34485124005</v>
      </c>
      <c r="F7">
        <v>842.25</v>
      </c>
      <c r="G7">
        <v>24.111940882722099</v>
      </c>
      <c r="H7">
        <v>-3.2506973589818902</v>
      </c>
      <c r="I7">
        <v>20.893847364754102</v>
      </c>
      <c r="J7">
        <v>-1.7981232755695</v>
      </c>
      <c r="K7">
        <v>813.36274377623704</v>
      </c>
      <c r="L7">
        <v>716.151850831655</v>
      </c>
      <c r="M7">
        <v>59.273223883380197</v>
      </c>
      <c r="N7">
        <v>0.80111359093040402</v>
      </c>
      <c r="O7">
        <v>8.2813891362422094</v>
      </c>
      <c r="P7">
        <v>55.053387334315097</v>
      </c>
      <c r="Q7">
        <v>8.5367887291611003E-2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-</v>
      </c>
      <c r="D8" t="s">
        <v>35</v>
      </c>
      <c r="E8">
        <v>651316.63826047501</v>
      </c>
      <c r="F8">
        <v>1007.65</v>
      </c>
      <c r="G8">
        <v>36.519769134029502</v>
      </c>
      <c r="H8">
        <v>-5.0134766176334198</v>
      </c>
      <c r="I8">
        <v>17.861031763518501</v>
      </c>
      <c r="J8">
        <v>-5.1218455055541297</v>
      </c>
      <c r="K8">
        <v>993.08491235028498</v>
      </c>
      <c r="L8">
        <v>881.94177223708903</v>
      </c>
      <c r="M8">
        <v>64.675693850852596</v>
      </c>
      <c r="N8">
        <v>0.97665888094187503</v>
      </c>
      <c r="O8">
        <v>16.607949188706399</v>
      </c>
      <c r="P8">
        <v>68.686699589855095</v>
      </c>
      <c r="Q8">
        <v>-6.4189104413849996E-3</v>
      </c>
    </row>
    <row r="9" spans="1:17" x14ac:dyDescent="0.3">
      <c r="A9" t="s">
        <v>36</v>
      </c>
      <c r="B9" t="s">
        <v>37</v>
      </c>
      <c r="C9" t="str">
        <f>IFERROR(VLOOKUP(Table1[[#This Row],[Ticker]],[1]!Table1[[Symbol]:[Industry]],2,FALSE),"-")</f>
        <v>-</v>
      </c>
      <c r="D9" t="s">
        <v>21</v>
      </c>
      <c r="E9">
        <v>606591.73815877002</v>
      </c>
      <c r="F9">
        <v>1541.95</v>
      </c>
      <c r="G9">
        <v>-5.7064010894520401</v>
      </c>
      <c r="H9">
        <v>0.80332921106761501</v>
      </c>
      <c r="I9">
        <v>-11.2394519695822</v>
      </c>
      <c r="J9">
        <v>0.984208624077341</v>
      </c>
      <c r="K9">
        <v>1483.33463203009</v>
      </c>
      <c r="L9">
        <v>1495.70095907819</v>
      </c>
      <c r="M9">
        <v>62.715707853253903</v>
      </c>
      <c r="N9">
        <v>0.81030780790763601</v>
      </c>
      <c r="O9">
        <v>12.3901553228055</v>
      </c>
      <c r="P9">
        <v>22.1588433353139</v>
      </c>
      <c r="Q9">
        <v>-6.4085604748577996E-2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556629.91792410996</v>
      </c>
      <c r="F10">
        <v>2432.1999999999998</v>
      </c>
      <c r="G10">
        <v>-35.377878304313199</v>
      </c>
      <c r="H10">
        <v>-0.24978421484820901</v>
      </c>
      <c r="I10">
        <v>-17.0118388468895</v>
      </c>
      <c r="J10">
        <v>-2.61328892629593</v>
      </c>
      <c r="K10">
        <v>2405.04027971906</v>
      </c>
      <c r="L10">
        <v>2431.2599409795098</v>
      </c>
      <c r="M10">
        <v>61.676199737291803</v>
      </c>
      <c r="N10">
        <v>0.80375986149529399</v>
      </c>
      <c r="O10">
        <v>13.8742702080421</v>
      </c>
      <c r="P10">
        <v>11.9771644299164</v>
      </c>
      <c r="Q10">
        <v>-7.6016626690771999E-2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544583.55056501995</v>
      </c>
      <c r="F11">
        <v>423.3</v>
      </c>
      <c r="G11">
        <v>-32.112137862169298</v>
      </c>
      <c r="H11">
        <v>-6.5966421615097897</v>
      </c>
      <c r="I11">
        <v>-18.3724839283487</v>
      </c>
      <c r="J11">
        <v>-2.7981430513994798</v>
      </c>
      <c r="K11">
        <v>429.39736050122798</v>
      </c>
      <c r="L11">
        <v>429.64855432738801</v>
      </c>
      <c r="M11">
        <v>51.831295033746898</v>
      </c>
      <c r="N11">
        <v>0.804260435630066</v>
      </c>
      <c r="O11">
        <v>18.048665249232201</v>
      </c>
      <c r="P11">
        <v>5.9972455239764599</v>
      </c>
      <c r="Q11">
        <v>9.0203281457445994E-2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498472.12030174001</v>
      </c>
      <c r="F12">
        <v>3587.8</v>
      </c>
      <c r="G12">
        <v>23.816904977877101</v>
      </c>
      <c r="H12">
        <v>-6.4372705710533102</v>
      </c>
      <c r="I12">
        <v>-8.3090946234460805</v>
      </c>
      <c r="J12">
        <v>-5.4457543400302697</v>
      </c>
      <c r="K12">
        <v>3567.4752750180901</v>
      </c>
      <c r="L12">
        <v>3317.09111583395</v>
      </c>
      <c r="M12">
        <v>71.898452033185194</v>
      </c>
      <c r="N12">
        <v>0.80797241519850005</v>
      </c>
      <c r="O12">
        <v>9.2563688053960593</v>
      </c>
      <c r="P12">
        <v>51.515023543571402</v>
      </c>
      <c r="Q12">
        <v>0.15004582349666201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49</v>
      </c>
      <c r="E13">
        <v>422525.88336679002</v>
      </c>
      <c r="F13">
        <v>7074.45</v>
      </c>
      <c r="G13">
        <v>-26.003991889266899</v>
      </c>
      <c r="H13">
        <v>9.9641099312114997E-2</v>
      </c>
      <c r="I13">
        <v>-12.336475396087501</v>
      </c>
      <c r="J13">
        <v>-4.09285042941345</v>
      </c>
      <c r="K13">
        <v>6975.6711518687298</v>
      </c>
      <c r="L13">
        <v>7004.4532018366699</v>
      </c>
      <c r="M13">
        <v>58.138055554397297</v>
      </c>
      <c r="N13">
        <v>0.83779951575685396</v>
      </c>
      <c r="O13">
        <v>15.796987751698</v>
      </c>
      <c r="P13">
        <v>14.329002230194799</v>
      </c>
      <c r="Q13">
        <v>-2.1710857919668002E-2</v>
      </c>
    </row>
    <row r="14" spans="1:17" x14ac:dyDescent="0.3">
      <c r="A14" t="s">
        <v>50</v>
      </c>
      <c r="B14" t="s">
        <v>51</v>
      </c>
      <c r="C14" t="str">
        <f>IFERROR(VLOOKUP(Table1[[#This Row],[Ticker]],[1]!Table1[[Symbol]:[Industry]],2,FALSE),"-")</f>
        <v>-</v>
      </c>
      <c r="D14" t="s">
        <v>52</v>
      </c>
      <c r="E14">
        <v>408737.49431583</v>
      </c>
      <c r="F14">
        <v>12116.6</v>
      </c>
      <c r="G14">
        <v>0.85816383505444005</v>
      </c>
      <c r="H14">
        <v>-9.6402643947188302</v>
      </c>
      <c r="I14">
        <v>6.8631450580505904</v>
      </c>
      <c r="J14">
        <v>-5.4415911663490499</v>
      </c>
      <c r="K14">
        <v>12449.6178400674</v>
      </c>
      <c r="L14">
        <v>11371.823802261901</v>
      </c>
      <c r="M14">
        <v>67.252216012510601</v>
      </c>
      <c r="N14">
        <v>1.0509344950391699</v>
      </c>
      <c r="O14">
        <v>7.9011438852483398</v>
      </c>
      <c r="P14">
        <v>30.931528017159799</v>
      </c>
      <c r="Q14">
        <v>6.1308333149743002E-2</v>
      </c>
    </row>
    <row r="15" spans="1:17" x14ac:dyDescent="0.3">
      <c r="A15" t="s">
        <v>53</v>
      </c>
      <c r="B15" t="s">
        <v>54</v>
      </c>
      <c r="C15" t="str">
        <f>IFERROR(VLOOKUP(Table1[[#This Row],[Ticker]],[1]!Table1[[Symbol]:[Industry]],2,FALSE),"-")</f>
        <v>-</v>
      </c>
      <c r="D15" t="s">
        <v>55</v>
      </c>
      <c r="E15">
        <v>385884.67945289501</v>
      </c>
      <c r="F15">
        <v>3171.1</v>
      </c>
      <c r="G15">
        <v>11.051841629691801</v>
      </c>
      <c r="H15">
        <v>-7.0188990631064101</v>
      </c>
      <c r="I15">
        <v>-0.44317763221477502</v>
      </c>
      <c r="J15">
        <v>-4.6818288872396998</v>
      </c>
      <c r="K15">
        <v>3169.2040887503699</v>
      </c>
      <c r="L15">
        <v>2945.9744677553999</v>
      </c>
      <c r="M15">
        <v>84.827159832514795</v>
      </c>
      <c r="N15">
        <v>1.07586808413378</v>
      </c>
      <c r="O15">
        <v>18.0631326668979</v>
      </c>
      <c r="P15">
        <v>48.043884220354698</v>
      </c>
      <c r="Q15">
        <v>8.9839611857074994E-2</v>
      </c>
    </row>
    <row r="16" spans="1:17" x14ac:dyDescent="0.3">
      <c r="A16" t="s">
        <v>56</v>
      </c>
      <c r="B16" t="s">
        <v>57</v>
      </c>
      <c r="C16" t="str">
        <f>IFERROR(VLOOKUP(Table1[[#This Row],[Ticker]],[1]!Table1[[Symbol]:[Industry]],2,FALSE),"-")</f>
        <v>-</v>
      </c>
      <c r="D16" t="s">
        <v>21</v>
      </c>
      <c r="E16">
        <v>364278.88434683997</v>
      </c>
      <c r="F16">
        <v>1447.95</v>
      </c>
      <c r="G16">
        <v>-3.0649224768961498</v>
      </c>
      <c r="H16">
        <v>3.49576715188083</v>
      </c>
      <c r="I16">
        <v>-11.8094306065935</v>
      </c>
      <c r="J16">
        <v>6.1608137572278697E-2</v>
      </c>
      <c r="K16">
        <v>1419.45377328523</v>
      </c>
      <c r="L16">
        <v>1402.7293844513299</v>
      </c>
      <c r="M16">
        <v>45.989867905403301</v>
      </c>
      <c r="N16">
        <v>0.88128648129623999</v>
      </c>
      <c r="O16">
        <v>17.224351669601798</v>
      </c>
      <c r="P16">
        <v>33.1999448047467</v>
      </c>
      <c r="Q16">
        <v>8.8115513509370007E-3</v>
      </c>
    </row>
    <row r="17" spans="1:17" x14ac:dyDescent="0.3">
      <c r="A17" t="s">
        <v>58</v>
      </c>
      <c r="B17" t="s">
        <v>59</v>
      </c>
      <c r="C17" t="str">
        <f>IFERROR(VLOOKUP(Table1[[#This Row],[Ticker]],[1]!Table1[[Symbol]:[Industry]],2,FALSE),"-")</f>
        <v>-</v>
      </c>
      <c r="D17" t="s">
        <v>60</v>
      </c>
      <c r="E17">
        <v>363576.49669432902</v>
      </c>
      <c r="F17">
        <v>360.85</v>
      </c>
      <c r="G17">
        <v>68.073209947251101</v>
      </c>
      <c r="H17">
        <v>-7.8682913484625399</v>
      </c>
      <c r="I17">
        <v>5.4437034751129501</v>
      </c>
      <c r="J17">
        <v>-2.9173298879863498</v>
      </c>
      <c r="K17">
        <v>358.020598234489</v>
      </c>
      <c r="L17">
        <v>311.20756730178402</v>
      </c>
      <c r="M17">
        <v>70.385214188777198</v>
      </c>
      <c r="N17">
        <v>0.67402618313484197</v>
      </c>
      <c r="O17">
        <v>8.9649438824996395</v>
      </c>
      <c r="P17">
        <v>95.635673624288401</v>
      </c>
      <c r="Q17">
        <v>0.187220218648566</v>
      </c>
    </row>
    <row r="18" spans="1:17" x14ac:dyDescent="0.3">
      <c r="A18" t="s">
        <v>61</v>
      </c>
      <c r="B18" t="s">
        <v>62</v>
      </c>
      <c r="C18" t="str">
        <f>IFERROR(VLOOKUP(Table1[[#This Row],[Ticker]],[1]!Table1[[Symbol]:[Industry]],2,FALSE),"-")</f>
        <v>-</v>
      </c>
      <c r="D18" t="s">
        <v>24</v>
      </c>
      <c r="E18">
        <v>362550.08613800001</v>
      </c>
      <c r="F18">
        <v>1271.45</v>
      </c>
      <c r="G18">
        <v>5.2805373924662504</v>
      </c>
      <c r="H18">
        <v>0.94628316359768405</v>
      </c>
      <c r="I18">
        <v>5.0838259086228597</v>
      </c>
      <c r="J18">
        <v>2.3867993907122198</v>
      </c>
      <c r="K18">
        <v>1159.2158244836901</v>
      </c>
      <c r="L18">
        <v>1078.0305374443201</v>
      </c>
      <c r="M18">
        <v>72.198380328900001</v>
      </c>
      <c r="N18">
        <v>0.99249197978901804</v>
      </c>
      <c r="O18">
        <v>0.574147626725385</v>
      </c>
      <c r="P18">
        <v>37.135307123982003</v>
      </c>
      <c r="Q18">
        <v>3.3049106430264999E-2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65</v>
      </c>
      <c r="E19">
        <v>356709.12998989999</v>
      </c>
      <c r="F19">
        <v>1505.2</v>
      </c>
      <c r="G19">
        <v>24.197648366677502</v>
      </c>
      <c r="H19">
        <v>-2.6382331939808399</v>
      </c>
      <c r="I19">
        <v>9.5474005333120395</v>
      </c>
      <c r="J19">
        <v>-2.5262428966703401</v>
      </c>
      <c r="K19">
        <v>1503.98119075463</v>
      </c>
      <c r="L19">
        <v>1386.3098159972401</v>
      </c>
      <c r="M19">
        <v>31.9146318174888</v>
      </c>
      <c r="N19">
        <v>0.78541406551984305</v>
      </c>
      <c r="O19">
        <v>8.8792187084772696</v>
      </c>
      <c r="P19">
        <v>52.657200811358997</v>
      </c>
      <c r="Q19">
        <v>0.103239942840261</v>
      </c>
    </row>
    <row r="20" spans="1:17" x14ac:dyDescent="0.3">
      <c r="A20" t="s">
        <v>66</v>
      </c>
      <c r="B20" t="s">
        <v>67</v>
      </c>
      <c r="C20" t="str">
        <f>IFERROR(VLOOKUP(Table1[[#This Row],[Ticker]],[1]!Table1[[Symbol]:[Industry]],2,FALSE),"-")</f>
        <v>-</v>
      </c>
      <c r="D20" t="s">
        <v>68</v>
      </c>
      <c r="E20">
        <v>356336.40850994998</v>
      </c>
      <c r="F20">
        <v>267</v>
      </c>
      <c r="G20">
        <v>43.085748376891601</v>
      </c>
      <c r="H20">
        <v>-7.7213079228421799</v>
      </c>
      <c r="I20">
        <v>17.657869844251199</v>
      </c>
      <c r="J20">
        <v>-3.81636685178109</v>
      </c>
      <c r="K20">
        <v>269.96973065795999</v>
      </c>
      <c r="L20">
        <v>239.89400502640899</v>
      </c>
      <c r="M20">
        <v>63.763980556066599</v>
      </c>
      <c r="N20">
        <v>0.91244905552899402</v>
      </c>
      <c r="O20">
        <v>9.7191011235955003</v>
      </c>
      <c r="P20">
        <v>71.318575553416693</v>
      </c>
      <c r="Q20">
        <v>0.10940750713977999</v>
      </c>
    </row>
    <row r="21" spans="1:17" x14ac:dyDescent="0.3">
      <c r="A21" t="s">
        <v>69</v>
      </c>
      <c r="B21" t="s">
        <v>70</v>
      </c>
      <c r="C21" t="str">
        <f>IFERROR(VLOOKUP(Table1[[#This Row],[Ticker]],[1]!Table1[[Symbol]:[Industry]],2,FALSE),"-")</f>
        <v>-</v>
      </c>
      <c r="D21" t="s">
        <v>52</v>
      </c>
      <c r="E21">
        <v>352184.76974257501</v>
      </c>
      <c r="F21">
        <v>955</v>
      </c>
      <c r="G21">
        <v>41.091880325062199</v>
      </c>
      <c r="H21">
        <v>-3.8118341803006399</v>
      </c>
      <c r="I21">
        <v>21.6119259429667</v>
      </c>
      <c r="J21">
        <v>-4.7783076134488098</v>
      </c>
      <c r="K21">
        <v>965.467503372122</v>
      </c>
      <c r="L21">
        <v>849.12717968553704</v>
      </c>
      <c r="M21">
        <v>45.515925836211203</v>
      </c>
      <c r="N21">
        <v>0.94567198798773799</v>
      </c>
      <c r="O21">
        <v>11.5811518324607</v>
      </c>
      <c r="P21">
        <v>71.208318393689495</v>
      </c>
      <c r="Q21">
        <v>0.137602410918612</v>
      </c>
    </row>
    <row r="22" spans="1:17" x14ac:dyDescent="0.3">
      <c r="A22" t="s">
        <v>71</v>
      </c>
      <c r="B22" t="s">
        <v>72</v>
      </c>
      <c r="C22" t="str">
        <f>IFERROR(VLOOKUP(Table1[[#This Row],[Ticker]],[1]!Table1[[Symbol]:[Industry]],2,FALSE),"-")</f>
        <v>-</v>
      </c>
      <c r="D22" t="s">
        <v>73</v>
      </c>
      <c r="E22">
        <v>345532.63537500001</v>
      </c>
      <c r="F22">
        <v>5371.65</v>
      </c>
      <c r="G22">
        <v>163.19074777722199</v>
      </c>
      <c r="H22">
        <v>-1.14900206590606</v>
      </c>
      <c r="I22">
        <v>79.330232678733097</v>
      </c>
      <c r="J22">
        <v>-3.5034295215295699</v>
      </c>
      <c r="K22">
        <v>4556.56382743005</v>
      </c>
      <c r="L22">
        <v>3339.4165721279601</v>
      </c>
      <c r="M22">
        <v>91.0585693758308</v>
      </c>
      <c r="N22">
        <v>1.33263244282805</v>
      </c>
      <c r="O22">
        <v>3.9308220006888099</v>
      </c>
      <c r="P22">
        <v>203.860730851906</v>
      </c>
      <c r="Q22">
        <v>0.29352348153202901</v>
      </c>
    </row>
    <row r="23" spans="1:17" x14ac:dyDescent="0.3">
      <c r="A23" t="s">
        <v>74</v>
      </c>
      <c r="B23" t="s">
        <v>75</v>
      </c>
      <c r="C23" t="str">
        <f>IFERROR(VLOOKUP(Table1[[#This Row],[Ticker]],[1]!Table1[[Symbol]:[Industry]],2,FALSE),"-")</f>
        <v>-</v>
      </c>
      <c r="D23" t="s">
        <v>24</v>
      </c>
      <c r="E23">
        <v>338634.13719778898</v>
      </c>
      <c r="F23">
        <v>1781.9</v>
      </c>
      <c r="G23">
        <v>-29.3381802908273</v>
      </c>
      <c r="H23">
        <v>0.49300626827301802</v>
      </c>
      <c r="I23">
        <v>-16.672094449445598</v>
      </c>
      <c r="J23">
        <v>2.2359525317259199</v>
      </c>
      <c r="K23">
        <v>1721.5352050280601</v>
      </c>
      <c r="L23">
        <v>1756.53707719934</v>
      </c>
      <c r="M23">
        <v>62.6021684317666</v>
      </c>
      <c r="N23">
        <v>0.82855579335111396</v>
      </c>
      <c r="O23">
        <v>11.5522756608114</v>
      </c>
      <c r="P23">
        <v>15.419244097548299</v>
      </c>
      <c r="Q23">
        <v>-0.10082642880048399</v>
      </c>
    </row>
    <row r="24" spans="1:17" x14ac:dyDescent="0.3">
      <c r="A24" t="s">
        <v>76</v>
      </c>
      <c r="B24" t="s">
        <v>77</v>
      </c>
      <c r="C24" t="str">
        <f>IFERROR(VLOOKUP(Table1[[#This Row],[Ticker]],[1]!Table1[[Symbol]:[Industry]],2,FALSE),"-")</f>
        <v>-</v>
      </c>
      <c r="D24" t="s">
        <v>78</v>
      </c>
      <c r="E24">
        <v>313793.315535</v>
      </c>
      <c r="F24">
        <v>663.9</v>
      </c>
      <c r="G24">
        <v>89.167735908110302</v>
      </c>
      <c r="H24">
        <v>-14.1589961391032</v>
      </c>
      <c r="I24">
        <v>101.88334865669999</v>
      </c>
      <c r="J24">
        <v>-1.38627697848965</v>
      </c>
      <c r="K24">
        <v>585.86478334990204</v>
      </c>
      <c r="L24">
        <v>422.99579909596201</v>
      </c>
      <c r="M24">
        <v>81.214841924487004</v>
      </c>
      <c r="N24">
        <v>0.25673192977973802</v>
      </c>
      <c r="O24">
        <v>21.659888537430302</v>
      </c>
      <c r="P24">
        <v>133.274771609276</v>
      </c>
      <c r="Q24">
        <v>7.9080908626008001E-2</v>
      </c>
    </row>
    <row r="25" spans="1:17" x14ac:dyDescent="0.3">
      <c r="A25" t="s">
        <v>79</v>
      </c>
      <c r="B25" t="s">
        <v>80</v>
      </c>
      <c r="C25" t="str">
        <f>IFERROR(VLOOKUP(Table1[[#This Row],[Ticker]],[1]!Table1[[Symbol]:[Industry]],2,FALSE),"-")</f>
        <v>-</v>
      </c>
      <c r="D25" t="s">
        <v>52</v>
      </c>
      <c r="E25">
        <v>309045.91346850002</v>
      </c>
      <c r="F25">
        <v>2909.4</v>
      </c>
      <c r="G25">
        <v>81.077367606082603</v>
      </c>
      <c r="H25">
        <v>9.8050821533865893</v>
      </c>
      <c r="I25">
        <v>63.917909636945602</v>
      </c>
      <c r="J25">
        <v>-2.6818789218349699</v>
      </c>
      <c r="K25">
        <v>2513.2184029228001</v>
      </c>
      <c r="L25">
        <v>1983.1029579942499</v>
      </c>
      <c r="M25">
        <v>81.793072752882395</v>
      </c>
      <c r="N25">
        <v>1.0232188415477601</v>
      </c>
      <c r="O25">
        <v>3.57805733140852</v>
      </c>
      <c r="P25">
        <v>112.37271433263901</v>
      </c>
      <c r="Q25">
        <v>0.15929979491364701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308752.68918270001</v>
      </c>
      <c r="F26">
        <v>469.25</v>
      </c>
      <c r="G26">
        <v>82.120084220122607</v>
      </c>
      <c r="H26">
        <v>-8.5982907169467495</v>
      </c>
      <c r="I26">
        <v>17.082955730579901</v>
      </c>
      <c r="J26">
        <v>-3.9806661526369802</v>
      </c>
      <c r="K26">
        <v>469.01625307380101</v>
      </c>
      <c r="L26">
        <v>400.84843638541503</v>
      </c>
      <c r="M26">
        <v>75.539232202769</v>
      </c>
      <c r="N26">
        <v>0.73105728520590996</v>
      </c>
      <c r="O26">
        <v>12.392115077250899</v>
      </c>
      <c r="P26">
        <v>110.19036954087299</v>
      </c>
      <c r="Q26">
        <v>0.14521944559021899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305897.27600145002</v>
      </c>
      <c r="F27">
        <v>1456.15</v>
      </c>
      <c r="G27">
        <v>73.928297046430799</v>
      </c>
      <c r="H27">
        <v>-2.6913262790004699</v>
      </c>
      <c r="I27">
        <v>30.4356509101288</v>
      </c>
      <c r="J27">
        <v>0.15934924708964099</v>
      </c>
      <c r="K27">
        <v>1377.1057736022599</v>
      </c>
      <c r="L27">
        <v>1174.7260234211999</v>
      </c>
      <c r="M27">
        <v>68.751657778152307</v>
      </c>
      <c r="N27">
        <v>1.0301579577970901</v>
      </c>
      <c r="O27">
        <v>11.3484187755382</v>
      </c>
      <c r="P27">
        <v>106.51680612679</v>
      </c>
      <c r="Q27">
        <v>5.6278272710085002E-2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305187.61737386999</v>
      </c>
      <c r="F28">
        <v>1797.1</v>
      </c>
      <c r="G28">
        <v>58.478226175727897</v>
      </c>
      <c r="H28">
        <v>-10.311470097017301</v>
      </c>
      <c r="I28">
        <v>1.1947978150646299</v>
      </c>
      <c r="J28">
        <v>-1.73109621902652</v>
      </c>
      <c r="K28">
        <v>1826.46561125528</v>
      </c>
      <c r="L28">
        <v>1622.3699381337401</v>
      </c>
      <c r="M28">
        <v>79.225516083158794</v>
      </c>
      <c r="N28">
        <v>0.48388159700060601</v>
      </c>
      <c r="O28">
        <v>20.978242724389201</v>
      </c>
      <c r="P28">
        <v>120.354362086935</v>
      </c>
      <c r="Q28">
        <v>4.8563411486017997E-2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304835.90570459998</v>
      </c>
      <c r="F29">
        <v>4783.3500000000004</v>
      </c>
      <c r="G29">
        <v>-2.7869789026109499</v>
      </c>
      <c r="H29">
        <v>0.65973729132312697</v>
      </c>
      <c r="I29">
        <v>7.7768621781466596</v>
      </c>
      <c r="J29">
        <v>1.3897891190879901</v>
      </c>
      <c r="K29">
        <v>4628.3791628381396</v>
      </c>
      <c r="L29">
        <v>4207.89083708407</v>
      </c>
      <c r="M29">
        <v>47.259265191430202</v>
      </c>
      <c r="N29">
        <v>1.26740768543809</v>
      </c>
      <c r="O29">
        <v>9.1076337713108906</v>
      </c>
      <c r="P29">
        <v>37.009667024704598</v>
      </c>
      <c r="Q29">
        <v>2.8585060581704999E-2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302948.14923839999</v>
      </c>
      <c r="F30">
        <v>3402.45</v>
      </c>
      <c r="G30">
        <v>-12.2928889388907</v>
      </c>
      <c r="H30">
        <v>-3.6777940973916401</v>
      </c>
      <c r="I30">
        <v>-18.0629044971278</v>
      </c>
      <c r="J30">
        <v>-4.56972114257636</v>
      </c>
      <c r="K30">
        <v>3445.3639307745102</v>
      </c>
      <c r="L30">
        <v>3405.23408439082</v>
      </c>
      <c r="M30">
        <v>55.817391458887002</v>
      </c>
      <c r="N30">
        <v>1.2480231994118001</v>
      </c>
      <c r="O30">
        <v>14.2397390115945</v>
      </c>
      <c r="P30">
        <v>18.040208850110101</v>
      </c>
      <c r="Q30">
        <v>0.105916149793507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98</v>
      </c>
      <c r="E31">
        <v>296503.24974971998</v>
      </c>
      <c r="F31">
        <v>327.39999999999998</v>
      </c>
      <c r="G31">
        <v>48.581001604350703</v>
      </c>
      <c r="H31">
        <v>0.66930821424243803</v>
      </c>
      <c r="I31">
        <v>29.194349885197699</v>
      </c>
      <c r="J31">
        <v>2.5306960976628599</v>
      </c>
      <c r="K31">
        <v>308.75929339432997</v>
      </c>
      <c r="L31">
        <v>263.25587496703503</v>
      </c>
      <c r="M31">
        <v>61.141480970129997</v>
      </c>
      <c r="N31">
        <v>0.76787777710710603</v>
      </c>
      <c r="O31">
        <v>6.5058032987171703</v>
      </c>
      <c r="P31">
        <v>84.4247289114209</v>
      </c>
      <c r="Q31">
        <v>0.110224365163744</v>
      </c>
    </row>
    <row r="32" spans="1:17" x14ac:dyDescent="0.3">
      <c r="A32" t="s">
        <v>99</v>
      </c>
      <c r="B32" t="s">
        <v>100</v>
      </c>
      <c r="C32" t="str">
        <f>IFERROR(VLOOKUP(Table1[[#This Row],[Ticker]],[1]!Table1[[Symbol]:[Industry]],2,FALSE),"-")</f>
        <v>-</v>
      </c>
      <c r="D32" t="s">
        <v>101</v>
      </c>
      <c r="E32">
        <v>294844.45709543</v>
      </c>
      <c r="F32">
        <v>10846.2</v>
      </c>
      <c r="G32">
        <v>4.9801260264516101</v>
      </c>
      <c r="H32">
        <v>1.9220142134985401</v>
      </c>
      <c r="I32">
        <v>-2.8498191729778002</v>
      </c>
      <c r="J32">
        <v>-4.8180546558809301</v>
      </c>
      <c r="K32">
        <v>10205.988521401299</v>
      </c>
      <c r="L32">
        <v>9488.5993980686198</v>
      </c>
      <c r="M32">
        <v>77.218740692666202</v>
      </c>
      <c r="N32">
        <v>1.22000129486155</v>
      </c>
      <c r="O32">
        <v>4.1747340082240703</v>
      </c>
      <c r="P32">
        <v>35.787121368612802</v>
      </c>
      <c r="Q32">
        <v>2.7441745574461E-2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Row],[Ticker]],[1]!Table1[[Symbol]:[Industry]],2,FALSE),"-")</f>
        <v>-</v>
      </c>
      <c r="D33" t="s">
        <v>104</v>
      </c>
      <c r="E33">
        <v>275643.16575712501</v>
      </c>
      <c r="F33">
        <v>2858.45</v>
      </c>
      <c r="G33">
        <v>-40.680036159699</v>
      </c>
      <c r="H33">
        <v>-2.6666695933448201</v>
      </c>
      <c r="I33">
        <v>-26.624123385555801</v>
      </c>
      <c r="J33">
        <v>-1.60035261105326</v>
      </c>
      <c r="K33">
        <v>2890.1686334481701</v>
      </c>
      <c r="L33">
        <v>2990.86217317608</v>
      </c>
      <c r="M33">
        <v>54.5734881047728</v>
      </c>
      <c r="N33">
        <v>0.85236135368512</v>
      </c>
      <c r="O33">
        <v>24.822893526211701</v>
      </c>
      <c r="P33">
        <v>7.0540429197408301</v>
      </c>
      <c r="Q33">
        <v>-7.2194254870781002E-2</v>
      </c>
    </row>
    <row r="34" spans="1:17" x14ac:dyDescent="0.3">
      <c r="A34" t="s">
        <v>105</v>
      </c>
      <c r="B34" t="s">
        <v>106</v>
      </c>
      <c r="C34" t="str">
        <f>IFERROR(VLOOKUP(Table1[[#This Row],[Ticker]],[1]!Table1[[Symbol]:[Industry]],2,FALSE),"-")</f>
        <v>-</v>
      </c>
      <c r="D34" t="s">
        <v>60</v>
      </c>
      <c r="E34">
        <v>272685.58312869997</v>
      </c>
      <c r="F34">
        <v>725.3</v>
      </c>
      <c r="G34">
        <v>162.33904333705601</v>
      </c>
      <c r="H34">
        <v>0.47354387637210898</v>
      </c>
      <c r="I34">
        <v>30.633294815525002</v>
      </c>
      <c r="J34">
        <v>-2.9956542677968798</v>
      </c>
      <c r="K34">
        <v>683.83849999365702</v>
      </c>
      <c r="L34">
        <v>542.68350476982005</v>
      </c>
      <c r="M34">
        <v>81.8460333197268</v>
      </c>
      <c r="N34">
        <v>0.90457743175070005</v>
      </c>
      <c r="O34">
        <v>23.514407831242199</v>
      </c>
      <c r="P34">
        <v>213.982683982683</v>
      </c>
      <c r="Q34">
        <v>0.16850421624797299</v>
      </c>
    </row>
    <row r="35" spans="1:17" x14ac:dyDescent="0.3">
      <c r="A35" t="s">
        <v>107</v>
      </c>
      <c r="B35" t="s">
        <v>108</v>
      </c>
      <c r="C35" t="str">
        <f>IFERROR(VLOOKUP(Table1[[#This Row],[Ticker]],[1]!Table1[[Symbol]:[Industry]],2,FALSE),"-")</f>
        <v>-</v>
      </c>
      <c r="D35" t="s">
        <v>109</v>
      </c>
      <c r="E35">
        <v>259373.06532415</v>
      </c>
      <c r="F35">
        <v>7560</v>
      </c>
      <c r="G35">
        <v>77.273889691883099</v>
      </c>
      <c r="H35">
        <v>0.78632122082845302</v>
      </c>
      <c r="I35">
        <v>77.684771683268593</v>
      </c>
      <c r="J35">
        <v>-3.5966916588217401</v>
      </c>
      <c r="K35">
        <v>6681.0230264336096</v>
      </c>
      <c r="L35">
        <v>5141.0679710846398</v>
      </c>
      <c r="M35">
        <v>73.636501012976197</v>
      </c>
      <c r="N35">
        <v>1.06456924300218</v>
      </c>
      <c r="O35">
        <v>4.66997354497353</v>
      </c>
      <c r="P35">
        <v>132.90203327171901</v>
      </c>
      <c r="Q35">
        <v>0.188650927811323</v>
      </c>
    </row>
    <row r="36" spans="1:17" x14ac:dyDescent="0.3">
      <c r="A36" t="s">
        <v>110</v>
      </c>
      <c r="B36" t="s">
        <v>111</v>
      </c>
      <c r="C36" t="str">
        <f>IFERROR(VLOOKUP(Table1[[#This Row],[Ticker]],[1]!Table1[[Symbol]:[Industry]],2,FALSE),"-")</f>
        <v>-</v>
      </c>
      <c r="D36" t="s">
        <v>35</v>
      </c>
      <c r="E36">
        <v>255081.03578357899</v>
      </c>
      <c r="F36">
        <v>1603.35</v>
      </c>
      <c r="G36">
        <v>-20.731654316359101</v>
      </c>
      <c r="H36">
        <v>-4.4098145489872103</v>
      </c>
      <c r="I36">
        <v>-13.659601083122</v>
      </c>
      <c r="J36">
        <v>-1.4034288480843899</v>
      </c>
      <c r="K36">
        <v>1587.1132714693099</v>
      </c>
      <c r="L36">
        <v>1588.30618899724</v>
      </c>
      <c r="M36">
        <v>54.8501445499152</v>
      </c>
      <c r="N36">
        <v>1.02705186936356</v>
      </c>
      <c r="O36">
        <v>8.5851498425172306</v>
      </c>
      <c r="P36">
        <v>12.9875621014058</v>
      </c>
      <c r="Q36">
        <v>5.786904259597E-3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114</v>
      </c>
      <c r="E37">
        <v>249815.62926392001</v>
      </c>
      <c r="F37">
        <v>9659.9500000000007</v>
      </c>
      <c r="G37">
        <v>82.598050710655102</v>
      </c>
      <c r="H37">
        <v>5.1693369680939503</v>
      </c>
      <c r="I37">
        <v>38.319667236087398</v>
      </c>
      <c r="J37">
        <v>-2.79026530815689</v>
      </c>
      <c r="K37">
        <v>9222.4173192382896</v>
      </c>
      <c r="L37">
        <v>7652.46983857534</v>
      </c>
      <c r="M37">
        <v>55.888549582498001</v>
      </c>
      <c r="N37">
        <v>0.66732537247538704</v>
      </c>
      <c r="O37">
        <v>3.9218629496011701</v>
      </c>
      <c r="P37">
        <v>112.72737282536799</v>
      </c>
      <c r="Q37">
        <v>9.072121028256E-2</v>
      </c>
    </row>
    <row r="38" spans="1:17" x14ac:dyDescent="0.3">
      <c r="A38" t="s">
        <v>115</v>
      </c>
      <c r="B38" t="s">
        <v>116</v>
      </c>
      <c r="C38" t="str">
        <f>IFERROR(VLOOKUP(Table1[[#This Row],[Ticker]],[1]!Table1[[Symbol]:[Industry]],2,FALSE),"-")</f>
        <v>-</v>
      </c>
      <c r="D38" t="s">
        <v>21</v>
      </c>
      <c r="E38">
        <v>242123.46189157499</v>
      </c>
      <c r="F38">
        <v>496.85</v>
      </c>
      <c r="G38">
        <v>1.6613670560088301</v>
      </c>
      <c r="H38">
        <v>3.3472723651053702</v>
      </c>
      <c r="I38">
        <v>-5.41963543183246</v>
      </c>
      <c r="J38">
        <v>1.3130439786238099</v>
      </c>
      <c r="K38">
        <v>470.89960224190901</v>
      </c>
      <c r="L38">
        <v>456.69290335844499</v>
      </c>
      <c r="M38">
        <v>55.943759132191303</v>
      </c>
      <c r="N38">
        <v>1.04168238169703</v>
      </c>
      <c r="O38">
        <v>9.8721948274126792</v>
      </c>
      <c r="P38">
        <v>32.475669910678498</v>
      </c>
      <c r="Q38">
        <v>-0.111019794431964</v>
      </c>
    </row>
    <row r="39" spans="1:17" x14ac:dyDescent="0.3">
      <c r="A39" t="s">
        <v>117</v>
      </c>
      <c r="B39" t="s">
        <v>118</v>
      </c>
      <c r="C39" t="str">
        <f>IFERROR(VLOOKUP(Table1[[#This Row],[Ticker]],[1]!Table1[[Symbol]:[Industry]],2,FALSE),"-")</f>
        <v>-</v>
      </c>
      <c r="D39" t="s">
        <v>119</v>
      </c>
      <c r="E39">
        <v>240460.5104</v>
      </c>
      <c r="F39">
        <v>175.61</v>
      </c>
      <c r="G39">
        <v>415.75755914640803</v>
      </c>
      <c r="H39">
        <v>-9.1739068311404903</v>
      </c>
      <c r="I39">
        <v>69.187827177154105</v>
      </c>
      <c r="J39">
        <v>-0.31336049520492898</v>
      </c>
      <c r="K39">
        <v>166.21165701823199</v>
      </c>
      <c r="L39">
        <v>127.206073444506</v>
      </c>
      <c r="M39">
        <v>74.545374371345204</v>
      </c>
      <c r="N39">
        <v>0.69239092790558698</v>
      </c>
      <c r="O39">
        <v>13.888730710096199</v>
      </c>
      <c r="P39">
        <v>449.64006259780899</v>
      </c>
      <c r="Q39">
        <v>0.176748383187673</v>
      </c>
    </row>
    <row r="40" spans="1:17" x14ac:dyDescent="0.3">
      <c r="A40" t="s">
        <v>120</v>
      </c>
      <c r="B40" t="s">
        <v>121</v>
      </c>
      <c r="C40" t="str">
        <f>IFERROR(VLOOKUP(Table1[[#This Row],[Ticker]],[1]!Table1[[Symbol]:[Industry]],2,FALSE),"-")</f>
        <v>-</v>
      </c>
      <c r="D40" t="s">
        <v>18</v>
      </c>
      <c r="E40">
        <v>238366.50390503899</v>
      </c>
      <c r="F40">
        <v>164.37</v>
      </c>
      <c r="G40">
        <v>56.464753024091998</v>
      </c>
      <c r="H40">
        <v>-5.3034713630436396</v>
      </c>
      <c r="I40">
        <v>17.254006247669199</v>
      </c>
      <c r="J40">
        <v>-3.2483975078152501</v>
      </c>
      <c r="K40">
        <v>165.89295272022301</v>
      </c>
      <c r="L40">
        <v>144.47498591006601</v>
      </c>
      <c r="M40">
        <v>64.697058666165205</v>
      </c>
      <c r="N40">
        <v>0.77131671071863395</v>
      </c>
      <c r="O40">
        <v>19.7298777149114</v>
      </c>
      <c r="P40">
        <v>92.245614035087698</v>
      </c>
      <c r="Q40">
        <v>0.101626746793334</v>
      </c>
    </row>
    <row r="41" spans="1:17" x14ac:dyDescent="0.3">
      <c r="A41" t="s">
        <v>122</v>
      </c>
      <c r="B41" t="s">
        <v>123</v>
      </c>
      <c r="C41" t="str">
        <f>IFERROR(VLOOKUP(Table1[[#This Row],[Ticker]],[1]!Table1[[Symbol]:[Industry]],2,FALSE),"-")</f>
        <v>-</v>
      </c>
      <c r="D41" t="s">
        <v>124</v>
      </c>
      <c r="E41">
        <v>237929.88315899999</v>
      </c>
      <c r="F41">
        <v>2515.4499999999998</v>
      </c>
      <c r="G41">
        <v>-15.934719371912401</v>
      </c>
      <c r="H41">
        <v>-1.0673892660466</v>
      </c>
      <c r="I41">
        <v>-12.704269791205601</v>
      </c>
      <c r="J41">
        <v>-1.43119775091507</v>
      </c>
      <c r="K41">
        <v>2503.2330253098298</v>
      </c>
      <c r="L41">
        <v>2443.0032213313302</v>
      </c>
      <c r="M41">
        <v>45.048686824798899</v>
      </c>
      <c r="N41">
        <v>0.65236118326203196</v>
      </c>
      <c r="O41">
        <v>10.091633703711</v>
      </c>
      <c r="P41">
        <v>17.270396270396201</v>
      </c>
      <c r="Q41">
        <v>-5.8742338388189999E-3</v>
      </c>
    </row>
    <row r="42" spans="1:17" x14ac:dyDescent="0.3">
      <c r="A42" t="s">
        <v>125</v>
      </c>
      <c r="B42" t="s">
        <v>126</v>
      </c>
      <c r="C42" t="str">
        <f>IFERROR(VLOOKUP(Table1[[#This Row],[Ticker]],[1]!Table1[[Symbol]:[Industry]],2,FALSE),"-")</f>
        <v>-</v>
      </c>
      <c r="D42" t="s">
        <v>49</v>
      </c>
      <c r="E42">
        <v>232149.00422952001</v>
      </c>
      <c r="F42">
        <v>359.05</v>
      </c>
      <c r="G42">
        <v>17.168385018266701</v>
      </c>
      <c r="H42">
        <v>-6.5163942886901003</v>
      </c>
      <c r="I42">
        <v>41.872616794552002</v>
      </c>
      <c r="J42">
        <v>-1.59991249810687</v>
      </c>
      <c r="K42">
        <v>353.30159913247797</v>
      </c>
      <c r="L42">
        <v>286.83083228240503</v>
      </c>
      <c r="M42">
        <v>58.157215236666502</v>
      </c>
      <c r="N42">
        <v>0.85706338913120605</v>
      </c>
      <c r="O42">
        <v>9.92897925080071</v>
      </c>
      <c r="P42">
        <v>77.046351084812599</v>
      </c>
    </row>
    <row r="43" spans="1:17" x14ac:dyDescent="0.3">
      <c r="A43" t="s">
        <v>127</v>
      </c>
      <c r="B43" t="s">
        <v>128</v>
      </c>
      <c r="C43" t="str">
        <f>IFERROR(VLOOKUP(Table1[[#This Row],[Ticker]],[1]!Table1[[Symbol]:[Industry]],2,FALSE),"-")</f>
        <v>-</v>
      </c>
      <c r="D43" t="s">
        <v>129</v>
      </c>
      <c r="E43">
        <v>221392.78321593499</v>
      </c>
      <c r="F43">
        <v>929.9</v>
      </c>
      <c r="G43">
        <v>-2.9009725052641699</v>
      </c>
      <c r="H43">
        <v>-0.98733290031526499</v>
      </c>
      <c r="I43">
        <v>-2.0051387820898499</v>
      </c>
      <c r="J43">
        <v>0.85345308245124896</v>
      </c>
      <c r="K43">
        <v>892.01900621351399</v>
      </c>
      <c r="L43">
        <v>835.95818143271197</v>
      </c>
      <c r="M43">
        <v>58.260560129001</v>
      </c>
      <c r="N43">
        <v>0.841239650961499</v>
      </c>
      <c r="O43">
        <v>1.51629207441661</v>
      </c>
      <c r="P43">
        <v>28.616874135546301</v>
      </c>
      <c r="Q43">
        <v>-6.089278273633E-3</v>
      </c>
    </row>
    <row r="44" spans="1:17" x14ac:dyDescent="0.3">
      <c r="A44" t="s">
        <v>130</v>
      </c>
      <c r="B44" t="s">
        <v>131</v>
      </c>
      <c r="C44" t="str">
        <f>IFERROR(VLOOKUP(Table1[[#This Row],[Ticker]],[1]!Table1[[Symbol]:[Industry]],2,FALSE),"-")</f>
        <v>-</v>
      </c>
      <c r="D44" t="s">
        <v>129</v>
      </c>
      <c r="E44">
        <v>218274.548994385</v>
      </c>
      <c r="F44">
        <v>175.68</v>
      </c>
      <c r="G44">
        <v>32.840837665170199</v>
      </c>
      <c r="H44">
        <v>-2.6157446591586302</v>
      </c>
      <c r="I44">
        <v>18.8309143064204</v>
      </c>
      <c r="J44">
        <v>-3.7391019030736499</v>
      </c>
      <c r="K44">
        <v>170.284780051974</v>
      </c>
      <c r="L44">
        <v>148.34508748296199</v>
      </c>
      <c r="M44">
        <v>73.842602887055506</v>
      </c>
      <c r="N44">
        <v>0.760548275111398</v>
      </c>
      <c r="O44">
        <v>5.0774134790528098</v>
      </c>
      <c r="P44">
        <v>62.5161887141535</v>
      </c>
      <c r="Q44">
        <v>3.3737158139100998E-2</v>
      </c>
    </row>
    <row r="45" spans="1:17" x14ac:dyDescent="0.3">
      <c r="A45" t="s">
        <v>132</v>
      </c>
      <c r="B45" t="s">
        <v>133</v>
      </c>
      <c r="C45" t="str">
        <f>IFERROR(VLOOKUP(Table1[[#This Row],[Ticker]],[1]!Table1[[Symbol]:[Industry]],2,FALSE),"-")</f>
        <v>-</v>
      </c>
      <c r="D45" t="s">
        <v>134</v>
      </c>
      <c r="E45">
        <v>217246.62679787999</v>
      </c>
      <c r="F45">
        <v>309.7</v>
      </c>
      <c r="G45">
        <v>128.02074826664099</v>
      </c>
      <c r="H45">
        <v>-0.779570850810542</v>
      </c>
      <c r="I45">
        <v>59.1016824965239</v>
      </c>
      <c r="J45">
        <v>-1.73194886958345</v>
      </c>
      <c r="K45">
        <v>268.73153726972998</v>
      </c>
      <c r="L45">
        <v>205.410490699089</v>
      </c>
      <c r="M45">
        <v>93.324893982203605</v>
      </c>
      <c r="N45">
        <v>0.96360932694677104</v>
      </c>
      <c r="O45">
        <v>4.2944785276073496</v>
      </c>
      <c r="P45">
        <v>162.680237489397</v>
      </c>
      <c r="Q45">
        <v>0.247373681083672</v>
      </c>
    </row>
    <row r="46" spans="1:17" x14ac:dyDescent="0.3">
      <c r="A46" t="s">
        <v>135</v>
      </c>
      <c r="B46" t="s">
        <v>136</v>
      </c>
      <c r="C46" t="str">
        <f>IFERROR(VLOOKUP(Table1[[#This Row],[Ticker]],[1]!Table1[[Symbol]:[Industry]],2,FALSE),"-")</f>
        <v>-</v>
      </c>
      <c r="D46" t="s">
        <v>137</v>
      </c>
      <c r="E46">
        <v>207963.31297959</v>
      </c>
      <c r="F46">
        <v>824.65</v>
      </c>
      <c r="G46">
        <v>45.741915320958299</v>
      </c>
      <c r="H46">
        <v>-3.79660544255613</v>
      </c>
      <c r="I46">
        <v>4.2499516101457004</v>
      </c>
      <c r="J46">
        <v>-5.2313203431947697</v>
      </c>
      <c r="K46">
        <v>850.42477742243102</v>
      </c>
      <c r="L46">
        <v>755.45117951654697</v>
      </c>
      <c r="M46">
        <v>39.6144261886732</v>
      </c>
      <c r="N46">
        <v>0.81404325771388097</v>
      </c>
      <c r="O46">
        <v>17.334626811374498</v>
      </c>
      <c r="P46">
        <v>78.090918907245396</v>
      </c>
      <c r="Q46">
        <v>0.140708651166978</v>
      </c>
    </row>
    <row r="47" spans="1:17" x14ac:dyDescent="0.3">
      <c r="A47" t="s">
        <v>138</v>
      </c>
      <c r="B47" t="s">
        <v>139</v>
      </c>
      <c r="C47" t="str">
        <f>IFERROR(VLOOKUP(Table1[[#This Row],[Ticker]],[1]!Table1[[Symbol]:[Industry]],2,FALSE),"-")</f>
        <v>-</v>
      </c>
      <c r="D47" t="s">
        <v>140</v>
      </c>
      <c r="E47">
        <v>194693.10440878899</v>
      </c>
      <c r="F47">
        <v>1588.85</v>
      </c>
      <c r="G47">
        <v>74.834334917543202</v>
      </c>
      <c r="H47">
        <v>2.4661950720396999</v>
      </c>
      <c r="I47">
        <v>15.9930017874181</v>
      </c>
      <c r="J47">
        <v>-4.9143894322157102</v>
      </c>
      <c r="K47">
        <v>1495.00713772212</v>
      </c>
      <c r="L47">
        <v>1272.80821312995</v>
      </c>
      <c r="M47">
        <v>52.494292638214098</v>
      </c>
      <c r="N47">
        <v>0.97336196963018295</v>
      </c>
      <c r="O47">
        <v>5.2333448720772902</v>
      </c>
      <c r="P47">
        <v>110.443708609271</v>
      </c>
      <c r="Q47">
        <v>0.235587663993756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143</v>
      </c>
      <c r="E48">
        <v>178473.47159249999</v>
      </c>
      <c r="F48">
        <v>8399.65</v>
      </c>
      <c r="G48">
        <v>68.922158302200501</v>
      </c>
      <c r="H48">
        <v>-2.6407374496804299</v>
      </c>
      <c r="I48">
        <v>64.933553685708503</v>
      </c>
      <c r="J48">
        <v>-7.3807061500164099</v>
      </c>
      <c r="K48">
        <v>7729.43077924523</v>
      </c>
      <c r="L48">
        <v>5936.4253486766802</v>
      </c>
      <c r="M48">
        <v>79.107035302979199</v>
      </c>
      <c r="N48">
        <v>1.0155244143912401</v>
      </c>
      <c r="O48">
        <v>8.9325150452697493</v>
      </c>
      <c r="P48">
        <v>118.172727272727</v>
      </c>
      <c r="Q48">
        <v>0.20936528500299101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-</v>
      </c>
      <c r="D49" t="s">
        <v>146</v>
      </c>
      <c r="E49">
        <v>170976.94350336</v>
      </c>
      <c r="F49">
        <v>454.05</v>
      </c>
      <c r="G49">
        <v>40.872920858738098</v>
      </c>
      <c r="H49">
        <v>-3.4042975003529401</v>
      </c>
      <c r="I49">
        <v>62.390276962517397</v>
      </c>
      <c r="J49">
        <v>2.1131348517984798</v>
      </c>
      <c r="K49">
        <v>417.22485238915198</v>
      </c>
      <c r="L49">
        <v>329.41745165525498</v>
      </c>
      <c r="M49">
        <v>60.306938304771002</v>
      </c>
      <c r="N49">
        <v>0.63171303397992895</v>
      </c>
      <c r="O49">
        <v>11.606651249862299</v>
      </c>
      <c r="P49">
        <v>118.293269230769</v>
      </c>
      <c r="Q49">
        <v>4.7250203400767E-2</v>
      </c>
    </row>
    <row r="50" spans="1:17" x14ac:dyDescent="0.3">
      <c r="A50" t="s">
        <v>147</v>
      </c>
      <c r="B50" t="s">
        <v>148</v>
      </c>
      <c r="C50" t="str">
        <f>IFERROR(VLOOKUP(Table1[[#This Row],[Ticker]],[1]!Table1[[Symbol]:[Industry]],2,FALSE),"-")</f>
        <v>-</v>
      </c>
      <c r="D50" t="s">
        <v>101</v>
      </c>
      <c r="E50">
        <v>168065.0217823</v>
      </c>
      <c r="F50">
        <v>2516.9499999999998</v>
      </c>
      <c r="G50">
        <v>19.251278592061599</v>
      </c>
      <c r="H50">
        <v>-0.37542115593215802</v>
      </c>
      <c r="I50">
        <v>10.991891828661499</v>
      </c>
      <c r="J50">
        <v>0.92659180876552205</v>
      </c>
      <c r="K50">
        <v>2385.1836515411301</v>
      </c>
      <c r="L50">
        <v>2167.0710565152499</v>
      </c>
      <c r="M50">
        <v>61.744069622484602</v>
      </c>
      <c r="N50">
        <v>1.14264327991707</v>
      </c>
      <c r="O50">
        <v>0.51252507995789198</v>
      </c>
      <c r="P50">
        <v>48.995160643438901</v>
      </c>
      <c r="Q50">
        <v>4.9364481420808001E-2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Row],[Ticker]],[1]!Table1[[Symbol]:[Industry]],2,FALSE),"-")</f>
        <v>-</v>
      </c>
      <c r="D51" t="s">
        <v>151</v>
      </c>
      <c r="E51">
        <v>167627.67019434</v>
      </c>
      <c r="F51">
        <v>5338.8</v>
      </c>
      <c r="G51">
        <v>180.60048886980101</v>
      </c>
      <c r="H51">
        <v>10.176309866644599</v>
      </c>
      <c r="I51">
        <v>68.647661661629201</v>
      </c>
      <c r="J51">
        <v>2.0825802647539802</v>
      </c>
      <c r="K51">
        <v>4674.6912204251203</v>
      </c>
      <c r="L51">
        <v>3583.80571735492</v>
      </c>
      <c r="M51">
        <v>77.449161858432007</v>
      </c>
      <c r="N51">
        <v>0.94008210611112697</v>
      </c>
      <c r="O51">
        <v>2.2514422716715301</v>
      </c>
      <c r="P51">
        <v>222.10926423119801</v>
      </c>
      <c r="Q51">
        <v>0.24245794768415399</v>
      </c>
    </row>
    <row r="52" spans="1:17" x14ac:dyDescent="0.3">
      <c r="A52" t="s">
        <v>152</v>
      </c>
      <c r="B52" t="s">
        <v>153</v>
      </c>
      <c r="C52" t="str">
        <f>IFERROR(VLOOKUP(Table1[[#This Row],[Ticker]],[1]!Table1[[Symbol]:[Industry]],2,FALSE),"-")</f>
        <v>-</v>
      </c>
      <c r="D52" t="s">
        <v>154</v>
      </c>
      <c r="E52">
        <v>164291.82897284999</v>
      </c>
      <c r="F52">
        <v>4233.5</v>
      </c>
      <c r="G52">
        <v>44.668537768587797</v>
      </c>
      <c r="H52">
        <v>-1.25573346368438</v>
      </c>
      <c r="I52">
        <v>33.818366346352597</v>
      </c>
      <c r="J52">
        <v>-0.32965672306440902</v>
      </c>
      <c r="K52">
        <v>4081.92806105001</v>
      </c>
      <c r="L52">
        <v>3349.2528914862601</v>
      </c>
      <c r="M52">
        <v>54.631620355147902</v>
      </c>
      <c r="N52">
        <v>1.5740416201146901</v>
      </c>
      <c r="O52">
        <v>8.8886264320302306</v>
      </c>
      <c r="P52">
        <v>81.434418325583394</v>
      </c>
      <c r="Q52">
        <v>9.9596965225670006E-2</v>
      </c>
    </row>
    <row r="53" spans="1:17" x14ac:dyDescent="0.3">
      <c r="A53" t="s">
        <v>155</v>
      </c>
      <c r="B53" t="s">
        <v>156</v>
      </c>
      <c r="C53" t="str">
        <f>IFERROR(VLOOKUP(Table1[[#This Row],[Ticker]],[1]!Table1[[Symbol]:[Industry]],2,FALSE),"-")</f>
        <v>-</v>
      </c>
      <c r="D53" t="s">
        <v>119</v>
      </c>
      <c r="E53">
        <v>162249.5030304</v>
      </c>
      <c r="F53">
        <v>483.7</v>
      </c>
      <c r="G53">
        <v>175.415227724045</v>
      </c>
      <c r="H53">
        <v>-5.4558368274907103</v>
      </c>
      <c r="I53">
        <v>12.204298778495801</v>
      </c>
      <c r="J53">
        <v>-5.4206343348860404</v>
      </c>
      <c r="K53">
        <v>463.96564945672498</v>
      </c>
      <c r="L53">
        <v>378.81792585458402</v>
      </c>
      <c r="M53">
        <v>76.5381492062631</v>
      </c>
      <c r="N53">
        <v>0.80894576814880703</v>
      </c>
      <c r="O53">
        <v>15.567500516849201</v>
      </c>
      <c r="P53">
        <v>205.173501577287</v>
      </c>
      <c r="Q53">
        <v>0.19896304828467001</v>
      </c>
    </row>
    <row r="54" spans="1:17" x14ac:dyDescent="0.3">
      <c r="A54" t="s">
        <v>157</v>
      </c>
      <c r="B54" t="s">
        <v>158</v>
      </c>
      <c r="C54" t="str">
        <f>IFERROR(VLOOKUP(Table1[[#This Row],[Ticker]],[1]!Table1[[Symbol]:[Industry]],2,FALSE),"-")</f>
        <v>-</v>
      </c>
      <c r="D54" t="s">
        <v>159</v>
      </c>
      <c r="E54">
        <v>158893.58123228999</v>
      </c>
      <c r="F54">
        <v>202.27</v>
      </c>
      <c r="G54">
        <v>136.17351728628401</v>
      </c>
      <c r="H54">
        <v>4.4284954451737599</v>
      </c>
      <c r="I54">
        <v>50.706085904053502</v>
      </c>
      <c r="J54">
        <v>5.2840136564377698</v>
      </c>
      <c r="K54">
        <v>184.91484210260899</v>
      </c>
      <c r="L54">
        <v>150.287077463738</v>
      </c>
      <c r="M54">
        <v>33.146534465197703</v>
      </c>
      <c r="N54">
        <v>1.1977915022085699</v>
      </c>
      <c r="O54">
        <v>2.43733623374695</v>
      </c>
      <c r="P54">
        <v>177.08219178082101</v>
      </c>
      <c r="Q54">
        <v>3.5817567709640001E-2</v>
      </c>
    </row>
    <row r="55" spans="1:17" x14ac:dyDescent="0.3">
      <c r="A55" t="s">
        <v>160</v>
      </c>
      <c r="B55" t="s">
        <v>161</v>
      </c>
      <c r="C55" t="str">
        <f>IFERROR(VLOOKUP(Table1[[#This Row],[Ticker]],[1]!Table1[[Symbol]:[Industry]],2,FALSE),"-")</f>
        <v>-</v>
      </c>
      <c r="D55" t="s">
        <v>101</v>
      </c>
      <c r="E55">
        <v>156482.23455733899</v>
      </c>
      <c r="F55">
        <v>648.79999999999995</v>
      </c>
      <c r="G55">
        <v>23.081468899111801</v>
      </c>
      <c r="H55">
        <v>0.156078496855589</v>
      </c>
      <c r="I55">
        <v>17.276352847755799</v>
      </c>
      <c r="J55">
        <v>-3.97278086065345</v>
      </c>
      <c r="K55">
        <v>629.07251177493697</v>
      </c>
      <c r="L55">
        <v>559.06454765944795</v>
      </c>
      <c r="M55">
        <v>62.366326280348602</v>
      </c>
      <c r="N55">
        <v>1.2848883367686901</v>
      </c>
      <c r="O55">
        <v>6.1960542540073904</v>
      </c>
      <c r="P55">
        <v>60.5741863630738</v>
      </c>
      <c r="Q55">
        <v>6.5632617936334001E-2</v>
      </c>
    </row>
    <row r="56" spans="1:17" x14ac:dyDescent="0.3">
      <c r="A56" t="s">
        <v>69</v>
      </c>
      <c r="B56" t="s">
        <v>162</v>
      </c>
      <c r="C56" t="str">
        <f>IFERROR(VLOOKUP(Table1[[#This Row],[Ticker]],[1]!Table1[[Symbol]:[Industry]],2,FALSE),"-")</f>
        <v>-</v>
      </c>
      <c r="D56" t="s">
        <v>52</v>
      </c>
      <c r="E56">
        <v>151860.11489632499</v>
      </c>
      <c r="F56">
        <v>639.70000000000005</v>
      </c>
      <c r="G56">
        <v>85.544543422541494</v>
      </c>
      <c r="H56">
        <v>-4.5376257948341001</v>
      </c>
      <c r="I56">
        <v>21.073162668182</v>
      </c>
      <c r="J56">
        <v>-5.4091901906433799</v>
      </c>
      <c r="K56">
        <v>646.85918540355397</v>
      </c>
      <c r="L56">
        <v>559.87471173514302</v>
      </c>
      <c r="M56">
        <v>39.2687657472623</v>
      </c>
      <c r="N56">
        <v>1.1040007419470199</v>
      </c>
      <c r="O56">
        <v>11.3959668594653</v>
      </c>
      <c r="P56">
        <v>117.289402173913</v>
      </c>
      <c r="Q56">
        <v>0.108572439416318</v>
      </c>
    </row>
    <row r="57" spans="1:17" x14ac:dyDescent="0.3">
      <c r="A57" t="s">
        <v>163</v>
      </c>
      <c r="B57" t="s">
        <v>164</v>
      </c>
      <c r="C57" t="str">
        <f>IFERROR(VLOOKUP(Table1[[#This Row],[Ticker]],[1]!Table1[[Symbol]:[Industry]],2,FALSE),"-")</f>
        <v>-</v>
      </c>
      <c r="D57" t="s">
        <v>165</v>
      </c>
      <c r="E57">
        <v>151161.23889470001</v>
      </c>
      <c r="F57">
        <v>3138.6</v>
      </c>
      <c r="G57">
        <v>-7.7887569778033896</v>
      </c>
      <c r="H57">
        <v>0.381190847238494</v>
      </c>
      <c r="I57">
        <v>6.5309712279913796</v>
      </c>
      <c r="J57">
        <v>-0.88313799813742799</v>
      </c>
      <c r="K57">
        <v>3022.6357373611199</v>
      </c>
      <c r="L57">
        <v>2797.60062533364</v>
      </c>
      <c r="M57">
        <v>48.0519608658511</v>
      </c>
      <c r="N57">
        <v>0.93060799373833103</v>
      </c>
      <c r="O57">
        <v>2.9439877652456401</v>
      </c>
      <c r="P57">
        <v>36.9043205164554</v>
      </c>
      <c r="Q57">
        <v>8.031035558266E-3</v>
      </c>
    </row>
    <row r="58" spans="1:17" x14ac:dyDescent="0.3">
      <c r="A58" t="s">
        <v>166</v>
      </c>
      <c r="B58" t="s">
        <v>167</v>
      </c>
      <c r="C58" t="str">
        <f>IFERROR(VLOOKUP(Table1[[#This Row],[Ticker]],[1]!Table1[[Symbol]:[Industry]],2,FALSE),"-")</f>
        <v>-</v>
      </c>
      <c r="D58" t="s">
        <v>168</v>
      </c>
      <c r="E58">
        <v>150601.96112835</v>
      </c>
      <c r="F58">
        <v>685.5</v>
      </c>
      <c r="G58">
        <v>38.2138812712275</v>
      </c>
      <c r="H58">
        <v>-3.1533918912822001</v>
      </c>
      <c r="I58">
        <v>7.1103152737180801</v>
      </c>
      <c r="J58">
        <v>-0.73007994156049105</v>
      </c>
      <c r="K58">
        <v>652.86354249050601</v>
      </c>
      <c r="L58">
        <v>571.62293513910595</v>
      </c>
      <c r="M58">
        <v>62.359307346592999</v>
      </c>
      <c r="N58">
        <v>0.80472260865037104</v>
      </c>
      <c r="O58">
        <v>4.3398978847556604</v>
      </c>
      <c r="P58">
        <v>67.932386085252304</v>
      </c>
      <c r="Q58">
        <v>4.8505891233967001E-2</v>
      </c>
    </row>
    <row r="59" spans="1:17" x14ac:dyDescent="0.3">
      <c r="A59" t="s">
        <v>169</v>
      </c>
      <c r="B59" t="s">
        <v>170</v>
      </c>
      <c r="C59" t="str">
        <f>IFERROR(VLOOKUP(Table1[[#This Row],[Ticker]],[1]!Table1[[Symbol]:[Industry]],2,FALSE),"-")</f>
        <v>-</v>
      </c>
      <c r="D59" t="s">
        <v>119</v>
      </c>
      <c r="E59">
        <v>145893.77572000001</v>
      </c>
      <c r="F59">
        <v>521.54999999999995</v>
      </c>
      <c r="G59">
        <v>206.705664246872</v>
      </c>
      <c r="H59">
        <v>-10.037225535450499</v>
      </c>
      <c r="I59">
        <v>13.365026238182301</v>
      </c>
      <c r="J59">
        <v>-3.18963713487297</v>
      </c>
      <c r="K59">
        <v>508.80257457225503</v>
      </c>
      <c r="L59">
        <v>417.695094988645</v>
      </c>
      <c r="M59">
        <v>69.703319341237602</v>
      </c>
      <c r="N59">
        <v>0.701262911180212</v>
      </c>
      <c r="O59">
        <v>16.5372447512223</v>
      </c>
      <c r="P59">
        <v>236.050257731958</v>
      </c>
      <c r="Q59">
        <v>0.194265726582253</v>
      </c>
    </row>
    <row r="60" spans="1:17" x14ac:dyDescent="0.3">
      <c r="A60" t="s">
        <v>171</v>
      </c>
      <c r="B60" t="s">
        <v>172</v>
      </c>
      <c r="C60" t="str">
        <f>IFERROR(VLOOKUP(Table1[[#This Row],[Ticker]],[1]!Table1[[Symbol]:[Industry]],2,FALSE),"-")</f>
        <v>-</v>
      </c>
      <c r="D60" t="s">
        <v>35</v>
      </c>
      <c r="E60">
        <v>143843.23172437499</v>
      </c>
      <c r="F60">
        <v>1462</v>
      </c>
      <c r="G60">
        <v>-11.636420642770799</v>
      </c>
      <c r="H60">
        <v>-2.3592596992811998</v>
      </c>
      <c r="I60">
        <v>-6.3295801175905604</v>
      </c>
      <c r="J60">
        <v>-2.1887281935357499</v>
      </c>
      <c r="K60">
        <v>1443.20835703486</v>
      </c>
      <c r="L60">
        <v>1411.15619675382</v>
      </c>
      <c r="M60">
        <v>48.917004758749997</v>
      </c>
      <c r="N60">
        <v>0.98200853594220405</v>
      </c>
      <c r="O60">
        <v>7.3461012311901497</v>
      </c>
      <c r="P60">
        <v>16.805816322454302</v>
      </c>
      <c r="Q60">
        <v>1.0811564438152E-2</v>
      </c>
    </row>
    <row r="61" spans="1:17" x14ac:dyDescent="0.3">
      <c r="A61" t="s">
        <v>173</v>
      </c>
      <c r="B61" t="s">
        <v>174</v>
      </c>
      <c r="C61" t="str">
        <f>IFERROR(VLOOKUP(Table1[[#This Row],[Ticker]],[1]!Table1[[Symbol]:[Industry]],2,FALSE),"-")</f>
        <v>-</v>
      </c>
      <c r="D61" t="s">
        <v>21</v>
      </c>
      <c r="E61">
        <v>143335.66651177499</v>
      </c>
      <c r="F61">
        <v>5123.8500000000004</v>
      </c>
      <c r="G61">
        <v>-24.758734051611601</v>
      </c>
      <c r="H61">
        <v>2.1393842258886999</v>
      </c>
      <c r="I61">
        <v>-29.255352375736202</v>
      </c>
      <c r="J61">
        <v>0.218531940587194</v>
      </c>
      <c r="K61">
        <v>4916.3247621222999</v>
      </c>
      <c r="L61">
        <v>5108.5051902579698</v>
      </c>
      <c r="M61">
        <v>69.943411839292693</v>
      </c>
      <c r="N61">
        <v>1.0649590850958099</v>
      </c>
      <c r="O61">
        <v>25.725772612391001</v>
      </c>
      <c r="P61">
        <v>13.521507460867801</v>
      </c>
      <c r="Q61">
        <v>-8.4530050124940002E-3</v>
      </c>
    </row>
    <row r="62" spans="1:17" x14ac:dyDescent="0.3">
      <c r="A62" t="s">
        <v>175</v>
      </c>
      <c r="B62" t="s">
        <v>176</v>
      </c>
      <c r="C62" t="str">
        <f>IFERROR(VLOOKUP(Table1[[#This Row],[Ticker]],[1]!Table1[[Symbol]:[Industry]],2,FALSE),"-")</f>
        <v>-</v>
      </c>
      <c r="D62" t="s">
        <v>98</v>
      </c>
      <c r="E62">
        <v>142895.58454183899</v>
      </c>
      <c r="F62">
        <v>430.75</v>
      </c>
      <c r="G62">
        <v>69.963069553368399</v>
      </c>
      <c r="H62">
        <v>-6.4103617737191403</v>
      </c>
      <c r="I62">
        <v>21.2656237036847</v>
      </c>
      <c r="J62">
        <v>-4.4284168412707396</v>
      </c>
      <c r="K62">
        <v>431.61135437455198</v>
      </c>
      <c r="L62">
        <v>364.70071091427599</v>
      </c>
      <c r="M62">
        <v>65.438536873965802</v>
      </c>
      <c r="N62">
        <v>0.60803517030256504</v>
      </c>
      <c r="O62">
        <v>7.7655252466627802</v>
      </c>
      <c r="P62">
        <v>99.144706426259802</v>
      </c>
      <c r="Q62">
        <v>0.178438592207918</v>
      </c>
    </row>
    <row r="63" spans="1:17" x14ac:dyDescent="0.3">
      <c r="A63" t="s">
        <v>177</v>
      </c>
      <c r="B63" t="s">
        <v>178</v>
      </c>
      <c r="C63" t="str">
        <f>IFERROR(VLOOKUP(Table1[[#This Row],[Ticker]],[1]!Table1[[Symbol]:[Industry]],2,FALSE),"-")</f>
        <v>-</v>
      </c>
      <c r="D63" t="s">
        <v>18</v>
      </c>
      <c r="E63">
        <v>141890.82198503899</v>
      </c>
      <c r="F63">
        <v>296.3</v>
      </c>
      <c r="G63">
        <v>38.305793747291197</v>
      </c>
      <c r="H63">
        <v>-10.363993543649</v>
      </c>
      <c r="I63">
        <v>20.112406541786001</v>
      </c>
      <c r="J63">
        <v>-4.2176304389965296</v>
      </c>
      <c r="K63">
        <v>306.00373681816399</v>
      </c>
      <c r="L63">
        <v>265.63816520281898</v>
      </c>
      <c r="M63">
        <v>69.960808834589997</v>
      </c>
      <c r="N63">
        <v>0.98939190407697597</v>
      </c>
      <c r="O63">
        <v>16.090111373607801</v>
      </c>
      <c r="P63">
        <v>78.790164429024003</v>
      </c>
      <c r="Q63">
        <v>1.9366450753206001E-2</v>
      </c>
    </row>
    <row r="64" spans="1:17" x14ac:dyDescent="0.3">
      <c r="A64" t="s">
        <v>179</v>
      </c>
      <c r="B64" t="s">
        <v>180</v>
      </c>
      <c r="C64" t="str">
        <f>IFERROR(VLOOKUP(Table1[[#This Row],[Ticker]],[1]!Table1[[Symbol]:[Industry]],2,FALSE),"-")</f>
        <v>-</v>
      </c>
      <c r="D64" t="s">
        <v>32</v>
      </c>
      <c r="E64">
        <v>139234.29173090999</v>
      </c>
      <c r="F64">
        <v>124.13</v>
      </c>
      <c r="G64">
        <v>119.692988302538</v>
      </c>
      <c r="H64">
        <v>-4.8872592226935803</v>
      </c>
      <c r="I64">
        <v>29.149972909703202</v>
      </c>
      <c r="J64">
        <v>-3.7851955205950301</v>
      </c>
      <c r="K64">
        <v>126.459316578504</v>
      </c>
      <c r="L64">
        <v>107.150991373398</v>
      </c>
      <c r="M64">
        <v>48.921648355378402</v>
      </c>
      <c r="N64">
        <v>0.61610457123843199</v>
      </c>
      <c r="O64">
        <v>15.1212438572464</v>
      </c>
      <c r="P64">
        <v>149.758551307847</v>
      </c>
      <c r="Q64">
        <v>0.12585575552793199</v>
      </c>
    </row>
    <row r="65" spans="1:17" x14ac:dyDescent="0.3">
      <c r="A65" t="s">
        <v>181</v>
      </c>
      <c r="B65" t="s">
        <v>182</v>
      </c>
      <c r="C65" t="str">
        <f>IFERROR(VLOOKUP(Table1[[#This Row],[Ticker]],[1]!Table1[[Symbol]:[Industry]],2,FALSE),"-")</f>
        <v>-</v>
      </c>
      <c r="D65" t="s">
        <v>32</v>
      </c>
      <c r="E65">
        <v>139083.78580420499</v>
      </c>
      <c r="F65">
        <v>280.64999999999998</v>
      </c>
      <c r="G65">
        <v>20.043415229834501</v>
      </c>
      <c r="H65">
        <v>0.65487698092122204</v>
      </c>
      <c r="I65">
        <v>13.4296909628509</v>
      </c>
      <c r="J65">
        <v>-3.00866678236773</v>
      </c>
      <c r="K65">
        <v>270.617720882176</v>
      </c>
      <c r="L65">
        <v>242.901353322288</v>
      </c>
      <c r="M65">
        <v>60.6454901988782</v>
      </c>
      <c r="N65">
        <v>0.86605074807639004</v>
      </c>
      <c r="O65">
        <v>6.7878140032068401</v>
      </c>
      <c r="P65">
        <v>51.416239546803297</v>
      </c>
      <c r="Q65">
        <v>0.14495311757133</v>
      </c>
    </row>
    <row r="66" spans="1:17" x14ac:dyDescent="0.3">
      <c r="A66" t="s">
        <v>183</v>
      </c>
      <c r="B66" t="s">
        <v>184</v>
      </c>
      <c r="C66" t="str">
        <f>IFERROR(VLOOKUP(Table1[[#This Row],[Ticker]],[1]!Table1[[Symbol]:[Industry]],2,FALSE),"-")</f>
        <v>-</v>
      </c>
      <c r="D66" t="s">
        <v>185</v>
      </c>
      <c r="E66">
        <v>134427.503301135</v>
      </c>
      <c r="F66">
        <v>213.15</v>
      </c>
      <c r="G66">
        <v>76.301068827025205</v>
      </c>
      <c r="H66">
        <v>-0.47512963523146201</v>
      </c>
      <c r="I66">
        <v>27.299176813144399</v>
      </c>
      <c r="J66">
        <v>-5.7605744971507704</v>
      </c>
      <c r="K66">
        <v>204.40967458745999</v>
      </c>
      <c r="L66">
        <v>171.61856947517501</v>
      </c>
      <c r="M66">
        <v>56.340519948632299</v>
      </c>
      <c r="N66">
        <v>0.95509950794878196</v>
      </c>
      <c r="O66">
        <v>9.4065212291813296</v>
      </c>
      <c r="P66">
        <v>105.64399421128699</v>
      </c>
      <c r="Q66">
        <v>6.9135666688320996E-2</v>
      </c>
    </row>
    <row r="67" spans="1:17" x14ac:dyDescent="0.3">
      <c r="A67" t="s">
        <v>186</v>
      </c>
      <c r="B67" t="s">
        <v>187</v>
      </c>
      <c r="C67" t="str">
        <f>IFERROR(VLOOKUP(Table1[[#This Row],[Ticker]],[1]!Table1[[Symbol]:[Industry]],2,FALSE),"-")</f>
        <v>-</v>
      </c>
      <c r="D67" t="s">
        <v>188</v>
      </c>
      <c r="E67">
        <v>134025.26181051499</v>
      </c>
      <c r="F67">
        <v>1375.5</v>
      </c>
      <c r="G67">
        <v>6.1598136220542097</v>
      </c>
      <c r="H67">
        <v>1.44790199276509</v>
      </c>
      <c r="I67">
        <v>14.7306238483378</v>
      </c>
      <c r="J67">
        <v>-1.5694178209124401</v>
      </c>
      <c r="K67">
        <v>1321.9423157816</v>
      </c>
      <c r="L67">
        <v>1187.3606456869099</v>
      </c>
      <c r="M67">
        <v>57.136717602926097</v>
      </c>
      <c r="N67">
        <v>0.72213520318477498</v>
      </c>
      <c r="O67">
        <v>6.6593965830606896</v>
      </c>
      <c r="P67">
        <v>43.311106480516699</v>
      </c>
      <c r="Q67">
        <v>2.3459077121564E-2</v>
      </c>
    </row>
    <row r="68" spans="1:17" x14ac:dyDescent="0.3">
      <c r="A68" t="s">
        <v>189</v>
      </c>
      <c r="B68" t="s">
        <v>190</v>
      </c>
      <c r="C68" t="str">
        <f>IFERROR(VLOOKUP(Table1[[#This Row],[Ticker]],[1]!Table1[[Symbol]:[Industry]],2,FALSE),"-")</f>
        <v>-</v>
      </c>
      <c r="D68" t="s">
        <v>191</v>
      </c>
      <c r="E68">
        <v>133650.87087585</v>
      </c>
      <c r="F68">
        <v>4775.05</v>
      </c>
      <c r="G68">
        <v>7.3596259829670698</v>
      </c>
      <c r="H68">
        <v>-2.9868528083510699</v>
      </c>
      <c r="I68">
        <v>7.0726915866592002</v>
      </c>
      <c r="J68">
        <v>-2.26375126143044</v>
      </c>
      <c r="K68">
        <v>4623.8051702266403</v>
      </c>
      <c r="L68">
        <v>4089.7844172200998</v>
      </c>
      <c r="M68">
        <v>81.903198189910697</v>
      </c>
      <c r="N68">
        <v>0.80819973298914405</v>
      </c>
      <c r="O68">
        <v>4.2083328970377201</v>
      </c>
      <c r="P68">
        <v>51.109177215189803</v>
      </c>
      <c r="Q68">
        <v>6.2249741686014E-2</v>
      </c>
    </row>
    <row r="69" spans="1:17" x14ac:dyDescent="0.3">
      <c r="A69" t="s">
        <v>192</v>
      </c>
      <c r="B69" t="s">
        <v>193</v>
      </c>
      <c r="C69" t="str">
        <f>IFERROR(VLOOKUP(Table1[[#This Row],[Ticker]],[1]!Table1[[Symbol]:[Industry]],2,FALSE),"-")</f>
        <v>-</v>
      </c>
      <c r="D69" t="s">
        <v>137</v>
      </c>
      <c r="E69">
        <v>132862.03595254</v>
      </c>
      <c r="F69">
        <v>1480.3</v>
      </c>
      <c r="G69">
        <v>102.15098519151</v>
      </c>
      <c r="H69">
        <v>12.2644659178375</v>
      </c>
      <c r="I69">
        <v>44.253226122357397</v>
      </c>
      <c r="J69">
        <v>-0.32100782678123202</v>
      </c>
      <c r="K69">
        <v>1344.6845303576099</v>
      </c>
      <c r="L69">
        <v>1084.61112166303</v>
      </c>
      <c r="M69">
        <v>85.176646172961796</v>
      </c>
      <c r="N69">
        <v>1.05094971999774</v>
      </c>
      <c r="O69">
        <v>11.4605147605215</v>
      </c>
      <c r="P69">
        <v>131.08023727755199</v>
      </c>
      <c r="Q69">
        <v>0.13457596903705599</v>
      </c>
    </row>
    <row r="70" spans="1:17" x14ac:dyDescent="0.3">
      <c r="A70" t="s">
        <v>194</v>
      </c>
      <c r="B70" t="s">
        <v>195</v>
      </c>
      <c r="C70" t="str">
        <f>IFERROR(VLOOKUP(Table1[[#This Row],[Ticker]],[1]!Table1[[Symbol]:[Industry]],2,FALSE),"-")</f>
        <v>-</v>
      </c>
      <c r="D70" t="s">
        <v>21</v>
      </c>
      <c r="E70">
        <v>129125.114877175</v>
      </c>
      <c r="F70">
        <v>1427.75</v>
      </c>
      <c r="G70">
        <v>1.31999575150427</v>
      </c>
      <c r="H70">
        <v>2.3521865955587402</v>
      </c>
      <c r="I70">
        <v>0.25904066224384698</v>
      </c>
      <c r="J70">
        <v>0.68051288106368601</v>
      </c>
      <c r="K70">
        <v>1316.1769495086701</v>
      </c>
      <c r="L70">
        <v>1259.65488039038</v>
      </c>
      <c r="M70">
        <v>64.220384152306394</v>
      </c>
      <c r="N70">
        <v>0.92404176146393902</v>
      </c>
      <c r="O70">
        <v>0.87900542812116</v>
      </c>
      <c r="P70">
        <v>31.918137300194001</v>
      </c>
      <c r="Q70">
        <v>4.1721916919169998E-3</v>
      </c>
    </row>
    <row r="71" spans="1:17" x14ac:dyDescent="0.3">
      <c r="A71" t="s">
        <v>196</v>
      </c>
      <c r="B71" t="s">
        <v>197</v>
      </c>
      <c r="C71" t="str">
        <f>IFERROR(VLOOKUP(Table1[[#This Row],[Ticker]],[1]!Table1[[Symbol]:[Industry]],2,FALSE),"-")</f>
        <v>-</v>
      </c>
      <c r="D71" t="s">
        <v>32</v>
      </c>
      <c r="E71">
        <v>127024.21036031999</v>
      </c>
      <c r="F71">
        <v>64.28</v>
      </c>
      <c r="G71">
        <v>142.997697860317</v>
      </c>
      <c r="H71">
        <v>-5.6861193692186598</v>
      </c>
      <c r="I71">
        <v>38.7269157408833</v>
      </c>
      <c r="J71">
        <v>-3.2675747084779001</v>
      </c>
      <c r="K71">
        <v>65.421739881382194</v>
      </c>
      <c r="L71">
        <v>54.355922772795203</v>
      </c>
      <c r="M71">
        <v>64.374748914550693</v>
      </c>
      <c r="N71">
        <v>0.65554801406885299</v>
      </c>
      <c r="O71">
        <v>30.289359054138099</v>
      </c>
      <c r="P71">
        <v>171.22362869198301</v>
      </c>
      <c r="Q71">
        <v>0.12565704761684601</v>
      </c>
    </row>
    <row r="72" spans="1:17" x14ac:dyDescent="0.3">
      <c r="A72" t="s">
        <v>198</v>
      </c>
      <c r="B72" t="s">
        <v>199</v>
      </c>
      <c r="C72" t="str">
        <f>IFERROR(VLOOKUP(Table1[[#This Row],[Ticker]],[1]!Table1[[Symbol]:[Industry]],2,FALSE),"-")</f>
        <v>-</v>
      </c>
      <c r="D72" t="s">
        <v>124</v>
      </c>
      <c r="E72">
        <v>126231.84788472</v>
      </c>
      <c r="F72">
        <v>5352.05</v>
      </c>
      <c r="G72">
        <v>-20.2419294607054</v>
      </c>
      <c r="H72">
        <v>-2.2749311597217399</v>
      </c>
      <c r="I72">
        <v>-8.8925514396949801</v>
      </c>
      <c r="J72">
        <v>-2.84533944447892</v>
      </c>
      <c r="K72">
        <v>5197.3859427726102</v>
      </c>
      <c r="L72">
        <v>4943.2037748740004</v>
      </c>
      <c r="M72">
        <v>65.538573858888796</v>
      </c>
      <c r="N72">
        <v>0.67867956092195703</v>
      </c>
      <c r="O72">
        <v>6.9683579189282403</v>
      </c>
      <c r="P72">
        <v>23.100719920877701</v>
      </c>
      <c r="Q72">
        <v>1.7843762569003E-2</v>
      </c>
    </row>
    <row r="73" spans="1:17" x14ac:dyDescent="0.3">
      <c r="A73" t="s">
        <v>200</v>
      </c>
      <c r="B73" t="s">
        <v>201</v>
      </c>
      <c r="C73" t="str">
        <f>IFERROR(VLOOKUP(Table1[[#This Row],[Ticker]],[1]!Table1[[Symbol]:[Industry]],2,FALSE),"-")</f>
        <v>-</v>
      </c>
      <c r="D73" t="s">
        <v>202</v>
      </c>
      <c r="E73">
        <v>123451.57522761</v>
      </c>
      <c r="F73">
        <v>1014.2</v>
      </c>
      <c r="G73">
        <v>4.4997816649718301</v>
      </c>
      <c r="H73">
        <v>-12.950780260316099</v>
      </c>
      <c r="I73">
        <v>-13.740482452321199</v>
      </c>
      <c r="J73">
        <v>-1.6092094906455801</v>
      </c>
      <c r="K73">
        <v>1040.7366481813799</v>
      </c>
      <c r="L73">
        <v>1057.87879893027</v>
      </c>
      <c r="M73">
        <v>80.593445835548806</v>
      </c>
      <c r="N73">
        <v>0.43560993870730902</v>
      </c>
      <c r="O73">
        <v>23.249852100177399</v>
      </c>
      <c r="P73">
        <v>47.842565597667601</v>
      </c>
      <c r="Q73">
        <v>-3.0103733399949998E-3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-</v>
      </c>
      <c r="D74" t="s">
        <v>35</v>
      </c>
      <c r="E74">
        <v>121519.34659743001</v>
      </c>
      <c r="F74">
        <v>590.95000000000005</v>
      </c>
      <c r="G74">
        <v>-33.321956538530003</v>
      </c>
      <c r="H74">
        <v>-1.1062034465769399</v>
      </c>
      <c r="I74">
        <v>-18.484522246416599</v>
      </c>
      <c r="J74">
        <v>-3.6005382503072298</v>
      </c>
      <c r="K74">
        <v>579.49880919571694</v>
      </c>
      <c r="L74">
        <v>599.44284752884698</v>
      </c>
      <c r="M74">
        <v>48.810956416137699</v>
      </c>
      <c r="N74">
        <v>1.1905105010843899</v>
      </c>
      <c r="O74">
        <v>20.247059818935501</v>
      </c>
      <c r="P74">
        <v>15.5553382870551</v>
      </c>
      <c r="Q74">
        <v>-9.9253949773064995E-2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-</v>
      </c>
      <c r="D75" t="s">
        <v>65</v>
      </c>
      <c r="E75">
        <v>120022.77142772</v>
      </c>
      <c r="F75">
        <v>1499.7</v>
      </c>
      <c r="G75">
        <v>19.6697069124954</v>
      </c>
      <c r="H75">
        <v>-1.9609853079417801</v>
      </c>
      <c r="I75">
        <v>9.3527550875548595</v>
      </c>
      <c r="J75">
        <v>-4.6547963329213697</v>
      </c>
      <c r="K75">
        <v>1473.1051409878601</v>
      </c>
      <c r="L75">
        <v>1350.92443610636</v>
      </c>
      <c r="M75">
        <v>68.858954350548501</v>
      </c>
      <c r="N75">
        <v>0.85834431259114696</v>
      </c>
      <c r="O75">
        <v>5.4877642195105603</v>
      </c>
      <c r="P75">
        <v>51.584373578612201</v>
      </c>
      <c r="Q75">
        <v>2.5044363018740998E-2</v>
      </c>
    </row>
    <row r="76" spans="1:17" x14ac:dyDescent="0.3">
      <c r="A76" t="s">
        <v>207</v>
      </c>
      <c r="B76" t="s">
        <v>208</v>
      </c>
      <c r="C76" t="str">
        <f>IFERROR(VLOOKUP(Table1[[#This Row],[Ticker]],[1]!Table1[[Symbol]:[Industry]],2,FALSE),"-")</f>
        <v>-</v>
      </c>
      <c r="D76" t="s">
        <v>32</v>
      </c>
      <c r="E76">
        <v>119465.92774955</v>
      </c>
      <c r="F76">
        <v>140.21</v>
      </c>
      <c r="G76">
        <v>79.017087407833898</v>
      </c>
      <c r="H76">
        <v>-13.493897029331301</v>
      </c>
      <c r="I76">
        <v>8.5742515037120697</v>
      </c>
      <c r="J76">
        <v>-5.4398065221945204</v>
      </c>
      <c r="K76">
        <v>147.14819421896399</v>
      </c>
      <c r="L76">
        <v>129.72763910027999</v>
      </c>
      <c r="M76">
        <v>74.615947345333595</v>
      </c>
      <c r="N76">
        <v>0.71184675901410499</v>
      </c>
      <c r="O76">
        <v>23.0297411026317</v>
      </c>
      <c r="P76">
        <v>106.191176470588</v>
      </c>
      <c r="Q76">
        <v>0.170454458292459</v>
      </c>
    </row>
    <row r="77" spans="1:17" x14ac:dyDescent="0.3">
      <c r="A77" t="s">
        <v>209</v>
      </c>
      <c r="B77" t="s">
        <v>210</v>
      </c>
      <c r="C77" t="str">
        <f>IFERROR(VLOOKUP(Table1[[#This Row],[Ticker]],[1]!Table1[[Symbol]:[Industry]],2,FALSE),"-")</f>
        <v>-</v>
      </c>
      <c r="D77" t="s">
        <v>211</v>
      </c>
      <c r="E77">
        <v>118433.69242455</v>
      </c>
      <c r="F77">
        <v>1916.85</v>
      </c>
      <c r="G77">
        <v>21.460626429141598</v>
      </c>
      <c r="H77">
        <v>-2.15667393773459</v>
      </c>
      <c r="I77">
        <v>29.6486407579233</v>
      </c>
      <c r="J77">
        <v>3.3781352500370598</v>
      </c>
      <c r="K77">
        <v>1755.19186337256</v>
      </c>
      <c r="L77">
        <v>1524.90402559276</v>
      </c>
      <c r="M77">
        <v>85.756154208648397</v>
      </c>
      <c r="N77">
        <v>1.34556715054469</v>
      </c>
      <c r="O77">
        <v>3.57617966977072</v>
      </c>
      <c r="P77">
        <v>55.481202092712003</v>
      </c>
      <c r="Q77">
        <v>6.1449369121834997E-2</v>
      </c>
    </row>
    <row r="78" spans="1:17" x14ac:dyDescent="0.3">
      <c r="A78" t="s">
        <v>212</v>
      </c>
      <c r="B78" t="s">
        <v>213</v>
      </c>
      <c r="C78" t="str">
        <f>IFERROR(VLOOKUP(Table1[[#This Row],[Ticker]],[1]!Table1[[Symbol]:[Industry]],2,FALSE),"-")</f>
        <v>-</v>
      </c>
      <c r="D78" t="s">
        <v>24</v>
      </c>
      <c r="E78">
        <v>112235.29695648</v>
      </c>
      <c r="F78">
        <v>1495.55</v>
      </c>
      <c r="G78">
        <v>-13.360621901943</v>
      </c>
      <c r="H78">
        <v>-0.204790679301314</v>
      </c>
      <c r="I78">
        <v>-15.900466680616701</v>
      </c>
      <c r="J78">
        <v>-2.1319595815386601</v>
      </c>
      <c r="K78">
        <v>1482.71230481168</v>
      </c>
      <c r="L78">
        <v>1461.0745609590099</v>
      </c>
      <c r="M78">
        <v>56.295926507809</v>
      </c>
      <c r="N78">
        <v>1.0821797220364799</v>
      </c>
      <c r="O78">
        <v>13.3027983016281</v>
      </c>
      <c r="P78">
        <v>15.277296026515501</v>
      </c>
      <c r="Q78">
        <v>1.3948881339929E-2</v>
      </c>
    </row>
    <row r="79" spans="1:17" x14ac:dyDescent="0.3">
      <c r="A79" t="s">
        <v>214</v>
      </c>
      <c r="B79" t="s">
        <v>215</v>
      </c>
      <c r="C79" t="str">
        <f>IFERROR(VLOOKUP(Table1[[#This Row],[Ticker]],[1]!Table1[[Symbol]:[Industry]],2,FALSE),"-")</f>
        <v>-</v>
      </c>
      <c r="D79" t="s">
        <v>216</v>
      </c>
      <c r="E79">
        <v>109436.7674192</v>
      </c>
      <c r="F79">
        <v>4539.3</v>
      </c>
      <c r="G79">
        <v>1.347463955447</v>
      </c>
      <c r="H79">
        <v>3.69217427285504</v>
      </c>
      <c r="I79">
        <v>6.3819973832821999</v>
      </c>
      <c r="J79">
        <v>-1.7152474590384299</v>
      </c>
      <c r="K79">
        <v>4196.4775431428097</v>
      </c>
      <c r="L79">
        <v>3835.1456923436099</v>
      </c>
      <c r="M79">
        <v>78.075616886255702</v>
      </c>
      <c r="N79">
        <v>0.67104478382086596</v>
      </c>
      <c r="O79">
        <v>1.9529442865640001</v>
      </c>
      <c r="P79">
        <v>37.750735896579897</v>
      </c>
      <c r="Q79">
        <v>-4.3433101451914001E-2</v>
      </c>
    </row>
    <row r="80" spans="1:17" x14ac:dyDescent="0.3">
      <c r="A80" t="s">
        <v>217</v>
      </c>
      <c r="B80" t="s">
        <v>218</v>
      </c>
      <c r="C80" t="str">
        <f>IFERROR(VLOOKUP(Table1[[#This Row],[Ticker]],[1]!Table1[[Symbol]:[Industry]],2,FALSE),"-")</f>
        <v>-</v>
      </c>
      <c r="D80" t="s">
        <v>65</v>
      </c>
      <c r="E80">
        <v>108270.777324</v>
      </c>
      <c r="F80">
        <v>1071.75</v>
      </c>
      <c r="G80">
        <v>66.692589131172994</v>
      </c>
      <c r="H80">
        <v>-3.28251493702138</v>
      </c>
      <c r="I80">
        <v>47.386093002545003</v>
      </c>
      <c r="J80">
        <v>-2.0585330636231101</v>
      </c>
      <c r="K80">
        <v>1024.5617895131199</v>
      </c>
      <c r="L80">
        <v>845.07076259149005</v>
      </c>
      <c r="M80">
        <v>64.878066122626194</v>
      </c>
      <c r="N80">
        <v>0.75081287669045504</v>
      </c>
      <c r="O80">
        <v>9.4005131793795105</v>
      </c>
      <c r="P80">
        <v>92.311143010945599</v>
      </c>
      <c r="Q80">
        <v>4.4168853404785997E-2</v>
      </c>
    </row>
    <row r="81" spans="1:17" x14ac:dyDescent="0.3">
      <c r="A81" t="s">
        <v>219</v>
      </c>
      <c r="B81" t="s">
        <v>220</v>
      </c>
      <c r="C81" t="str">
        <f>IFERROR(VLOOKUP(Table1[[#This Row],[Ticker]],[1]!Table1[[Symbol]:[Industry]],2,FALSE),"-")</f>
        <v>-</v>
      </c>
      <c r="D81" t="s">
        <v>185</v>
      </c>
      <c r="E81">
        <v>107753.892881925</v>
      </c>
      <c r="F81">
        <v>889.5</v>
      </c>
      <c r="G81">
        <v>11.0347822592949</v>
      </c>
      <c r="H81">
        <v>-12.2676441311683</v>
      </c>
      <c r="I81">
        <v>-21.717421256390601</v>
      </c>
      <c r="J81">
        <v>-5.0772293189819697</v>
      </c>
      <c r="K81">
        <v>943.83345028793201</v>
      </c>
      <c r="L81">
        <v>969.96917978962904</v>
      </c>
      <c r="M81">
        <v>80.063547969567196</v>
      </c>
      <c r="N81">
        <v>0.51067552984567899</v>
      </c>
      <c r="O81">
        <v>41.585160202360797</v>
      </c>
      <c r="P81">
        <v>70.402298850574695</v>
      </c>
      <c r="Q81">
        <v>6.281316522242E-3</v>
      </c>
    </row>
    <row r="82" spans="1:17" x14ac:dyDescent="0.3">
      <c r="A82" t="s">
        <v>221</v>
      </c>
      <c r="B82" t="s">
        <v>222</v>
      </c>
      <c r="C82" t="str">
        <f>IFERROR(VLOOKUP(Table1[[#This Row],[Ticker]],[1]!Table1[[Symbol]:[Industry]],2,FALSE),"-")</f>
        <v>-</v>
      </c>
      <c r="D82" t="s">
        <v>129</v>
      </c>
      <c r="E82">
        <v>107179.5664764</v>
      </c>
      <c r="F82">
        <v>1064.05</v>
      </c>
      <c r="G82">
        <v>60.345406364188001</v>
      </c>
      <c r="H82">
        <v>-4.0749134054819098</v>
      </c>
      <c r="I82">
        <v>34.710285986278997</v>
      </c>
      <c r="J82">
        <v>0.43009139385152201</v>
      </c>
      <c r="K82">
        <v>990.35292757345701</v>
      </c>
      <c r="L82">
        <v>826.70251561222199</v>
      </c>
      <c r="M82">
        <v>81.697761299712994</v>
      </c>
      <c r="N82">
        <v>1.01995273035505</v>
      </c>
      <c r="O82">
        <v>3.0966589915887499</v>
      </c>
      <c r="P82">
        <v>88.962884034807303</v>
      </c>
      <c r="Q82">
        <v>0.10924738157375601</v>
      </c>
    </row>
    <row r="83" spans="1:17" x14ac:dyDescent="0.3">
      <c r="A83" t="s">
        <v>223</v>
      </c>
      <c r="B83" t="s">
        <v>224</v>
      </c>
      <c r="C83" t="str">
        <f>IFERROR(VLOOKUP(Table1[[#This Row],[Ticker]],[1]!Table1[[Symbol]:[Industry]],2,FALSE),"-")</f>
        <v>-</v>
      </c>
      <c r="D83" t="s">
        <v>143</v>
      </c>
      <c r="E83">
        <v>106429.26644557501</v>
      </c>
      <c r="F83">
        <v>293.89999999999998</v>
      </c>
      <c r="G83">
        <v>223.62965470033299</v>
      </c>
      <c r="H83">
        <v>-7.1630483707294204</v>
      </c>
      <c r="I83">
        <v>50.196342764646197</v>
      </c>
      <c r="J83">
        <v>-4.8562118374527499</v>
      </c>
      <c r="K83">
        <v>282.69203926126499</v>
      </c>
      <c r="L83">
        <v>219.613371058768</v>
      </c>
      <c r="M83">
        <v>60.5070101935884</v>
      </c>
      <c r="N83">
        <v>0.75375596279429302</v>
      </c>
      <c r="O83">
        <v>9.7312010888057099</v>
      </c>
      <c r="P83">
        <v>252.82112845137999</v>
      </c>
      <c r="Q83">
        <v>0.148338152912594</v>
      </c>
    </row>
    <row r="84" spans="1:17" x14ac:dyDescent="0.3">
      <c r="A84" t="s">
        <v>225</v>
      </c>
      <c r="B84" t="s">
        <v>226</v>
      </c>
      <c r="C84" t="str">
        <f>IFERROR(VLOOKUP(Table1[[#This Row],[Ticker]],[1]!Table1[[Symbol]:[Industry]],2,FALSE),"-")</f>
        <v>-</v>
      </c>
      <c r="D84" t="s">
        <v>114</v>
      </c>
      <c r="E84">
        <v>106348.25046890001</v>
      </c>
      <c r="F84">
        <v>2414.6999999999998</v>
      </c>
      <c r="G84">
        <v>61.986396451313198</v>
      </c>
      <c r="H84">
        <v>4.98435243941287</v>
      </c>
      <c r="I84">
        <v>9.8549190871012993</v>
      </c>
      <c r="J84">
        <v>-3.4944070241855001</v>
      </c>
      <c r="K84">
        <v>2247.1617511794798</v>
      </c>
      <c r="L84">
        <v>1952.23228253708</v>
      </c>
      <c r="M84">
        <v>73.632201825367105</v>
      </c>
      <c r="N84">
        <v>0.77064422224704798</v>
      </c>
      <c r="O84">
        <v>4.3193771482999903</v>
      </c>
      <c r="P84">
        <v>87.331264546159801</v>
      </c>
      <c r="Q84">
        <v>0.18668054791495001</v>
      </c>
    </row>
    <row r="85" spans="1:17" x14ac:dyDescent="0.3">
      <c r="A85" t="s">
        <v>227</v>
      </c>
      <c r="B85" t="s">
        <v>228</v>
      </c>
      <c r="C85" t="str">
        <f>IFERROR(VLOOKUP(Table1[[#This Row],[Ticker]],[1]!Table1[[Symbol]:[Industry]],2,FALSE),"-")</f>
        <v>-</v>
      </c>
      <c r="D85" t="s">
        <v>32</v>
      </c>
      <c r="E85">
        <v>106308.0327672</v>
      </c>
      <c r="F85">
        <v>118.05</v>
      </c>
      <c r="G85">
        <v>73.849834459638501</v>
      </c>
      <c r="H85">
        <v>-3.18487185561527</v>
      </c>
      <c r="I85">
        <v>27.6418489505979</v>
      </c>
      <c r="J85">
        <v>-3.7112403877382598</v>
      </c>
      <c r="K85">
        <v>117.611793330952</v>
      </c>
      <c r="L85">
        <v>101.253025371112</v>
      </c>
      <c r="M85">
        <v>55.195363077823401</v>
      </c>
      <c r="N85">
        <v>1.2423921897849199</v>
      </c>
      <c r="O85">
        <v>9.1910207539178401</v>
      </c>
      <c r="P85">
        <v>102.382993313903</v>
      </c>
      <c r="Q85">
        <v>0.156041349046595</v>
      </c>
    </row>
    <row r="86" spans="1:17" x14ac:dyDescent="0.3">
      <c r="A86" t="s">
        <v>229</v>
      </c>
      <c r="B86" t="s">
        <v>230</v>
      </c>
      <c r="C86" t="str">
        <f>IFERROR(VLOOKUP(Table1[[#This Row],[Ticker]],[1]!Table1[[Symbol]:[Industry]],2,FALSE),"-")</f>
        <v>-</v>
      </c>
      <c r="D86" t="s">
        <v>49</v>
      </c>
      <c r="E86">
        <v>105926.17435443999</v>
      </c>
      <c r="F86">
        <v>1431.35</v>
      </c>
      <c r="G86">
        <v>5.7412440538510499</v>
      </c>
      <c r="H86">
        <v>9.9916151609592596</v>
      </c>
      <c r="I86">
        <v>3.83026096227242</v>
      </c>
      <c r="J86">
        <v>-1.68388003408502</v>
      </c>
      <c r="K86">
        <v>1296.9618481820801</v>
      </c>
      <c r="L86">
        <v>1180.9883415551401</v>
      </c>
      <c r="M86">
        <v>49.225433216206</v>
      </c>
      <c r="N86">
        <v>1.06027125119202</v>
      </c>
      <c r="O86">
        <v>3.1334055262514502</v>
      </c>
      <c r="P86">
        <v>43.529706693406801</v>
      </c>
      <c r="Q86">
        <v>9.4670243283735994E-2</v>
      </c>
    </row>
    <row r="87" spans="1:17" x14ac:dyDescent="0.3">
      <c r="A87" t="s">
        <v>231</v>
      </c>
      <c r="B87" t="s">
        <v>232</v>
      </c>
      <c r="C87" t="str">
        <f>IFERROR(VLOOKUP(Table1[[#This Row],[Ticker]],[1]!Table1[[Symbol]:[Industry]],2,FALSE),"-")</f>
        <v>-</v>
      </c>
      <c r="D87" t="s">
        <v>60</v>
      </c>
      <c r="E87">
        <v>104771.64678924999</v>
      </c>
      <c r="F87">
        <v>720.1</v>
      </c>
      <c r="G87">
        <v>137.60765432222601</v>
      </c>
      <c r="H87">
        <v>19.539367517887602</v>
      </c>
      <c r="I87">
        <v>62.3454634784242</v>
      </c>
      <c r="J87">
        <v>7.2532182815558404</v>
      </c>
      <c r="K87">
        <v>624.61098519235998</v>
      </c>
      <c r="L87">
        <v>508.075551525908</v>
      </c>
      <c r="M87">
        <v>51.107118460195203</v>
      </c>
      <c r="N87">
        <v>0.72143355872747295</v>
      </c>
      <c r="O87">
        <v>4.1522010831828799</v>
      </c>
      <c r="P87">
        <v>180.90501267797899</v>
      </c>
      <c r="Q87">
        <v>0.154304836383062</v>
      </c>
    </row>
    <row r="88" spans="1:17" x14ac:dyDescent="0.3">
      <c r="A88" t="s">
        <v>233</v>
      </c>
      <c r="B88" t="s">
        <v>234</v>
      </c>
      <c r="C88" t="str">
        <f>IFERROR(VLOOKUP(Table1[[#This Row],[Ticker]],[1]!Table1[[Symbol]:[Industry]],2,FALSE),"-")</f>
        <v>-</v>
      </c>
      <c r="D88" t="s">
        <v>235</v>
      </c>
      <c r="E88">
        <v>104645.0836672</v>
      </c>
      <c r="F88">
        <v>1094.5999999999999</v>
      </c>
      <c r="G88">
        <v>-0.18354750896767</v>
      </c>
      <c r="H88">
        <v>-3.2198010846471998</v>
      </c>
      <c r="I88">
        <v>-2.4485749387518698</v>
      </c>
      <c r="J88">
        <v>-1.88616793392023</v>
      </c>
      <c r="K88">
        <v>1110.1443413747299</v>
      </c>
      <c r="L88">
        <v>1048.31502589358</v>
      </c>
      <c r="M88">
        <v>47.669289977734401</v>
      </c>
      <c r="N88">
        <v>0.53410796104209901</v>
      </c>
      <c r="O88">
        <v>15.9327608258724</v>
      </c>
      <c r="P88">
        <v>33.163017031630098</v>
      </c>
      <c r="Q88">
        <v>4.4734309314252999E-2</v>
      </c>
    </row>
    <row r="89" spans="1:17" x14ac:dyDescent="0.3">
      <c r="A89" t="s">
        <v>236</v>
      </c>
      <c r="B89" t="s">
        <v>237</v>
      </c>
      <c r="C89" t="str">
        <f>IFERROR(VLOOKUP(Table1[[#This Row],[Ticker]],[1]!Table1[[Symbol]:[Industry]],2,FALSE),"-")</f>
        <v>-</v>
      </c>
      <c r="D89" t="s">
        <v>238</v>
      </c>
      <c r="E89">
        <v>102947.92200000001</v>
      </c>
      <c r="F89">
        <v>4006.8</v>
      </c>
      <c r="G89">
        <v>87.083693912532496</v>
      </c>
      <c r="H89">
        <v>5.53074878249633</v>
      </c>
      <c r="I89">
        <v>86.546894724318406</v>
      </c>
      <c r="J89">
        <v>4.7170807924748397</v>
      </c>
      <c r="K89">
        <v>3521.9388397677599</v>
      </c>
      <c r="L89">
        <v>2719.4534004318198</v>
      </c>
      <c r="M89">
        <v>61.522748629098402</v>
      </c>
      <c r="N89">
        <v>1.3109823223666199</v>
      </c>
      <c r="O89">
        <v>4.1204951582309803</v>
      </c>
      <c r="P89">
        <v>142.351660315732</v>
      </c>
      <c r="Q89">
        <v>0.24265074048549101</v>
      </c>
    </row>
    <row r="90" spans="1:17" x14ac:dyDescent="0.3">
      <c r="A90" t="s">
        <v>239</v>
      </c>
      <c r="B90" t="s">
        <v>240</v>
      </c>
      <c r="C90" t="str">
        <f>IFERROR(VLOOKUP(Table1[[#This Row],[Ticker]],[1]!Table1[[Symbol]:[Industry]],2,FALSE),"-")</f>
        <v>-</v>
      </c>
      <c r="D90" t="s">
        <v>89</v>
      </c>
      <c r="E90">
        <v>102911.38157722499</v>
      </c>
      <c r="F90">
        <v>99.88</v>
      </c>
      <c r="G90">
        <v>92.189185651921903</v>
      </c>
      <c r="H90">
        <v>-7.4498551282289496</v>
      </c>
      <c r="I90">
        <v>43.503089000028702</v>
      </c>
      <c r="J90">
        <v>-3.7906975900772601</v>
      </c>
      <c r="K90">
        <v>98.360369064264404</v>
      </c>
      <c r="L90">
        <v>80.570258544921103</v>
      </c>
      <c r="M90">
        <v>58.8880132968632</v>
      </c>
      <c r="N90">
        <v>0.49107942905633101</v>
      </c>
      <c r="O90">
        <v>18.141770124148898</v>
      </c>
      <c r="P90">
        <v>122.697881828316</v>
      </c>
      <c r="Q90">
        <v>0.16650691679187499</v>
      </c>
    </row>
    <row r="91" spans="1:17" x14ac:dyDescent="0.3">
      <c r="A91" t="s">
        <v>241</v>
      </c>
      <c r="B91" t="s">
        <v>242</v>
      </c>
      <c r="C91" t="str">
        <f>IFERROR(VLOOKUP(Table1[[#This Row],[Ticker]],[1]!Table1[[Symbol]:[Industry]],2,FALSE),"-")</f>
        <v>-</v>
      </c>
      <c r="D91" t="s">
        <v>27</v>
      </c>
      <c r="E91">
        <v>102497.11449572</v>
      </c>
      <c r="F91">
        <v>17.190000000000001</v>
      </c>
      <c r="G91">
        <v>97.619546599813702</v>
      </c>
      <c r="H91">
        <v>9.8515102046004497</v>
      </c>
      <c r="I91">
        <v>17.654130847873699</v>
      </c>
      <c r="J91">
        <v>1.1352983431357899</v>
      </c>
      <c r="K91">
        <v>14.943627301388</v>
      </c>
      <c r="L91">
        <v>13.300764087903699</v>
      </c>
      <c r="M91">
        <v>84.8110107366074</v>
      </c>
      <c r="N91">
        <v>0.94560382265956999</v>
      </c>
      <c r="O91">
        <v>7.0389761489237701</v>
      </c>
      <c r="P91">
        <v>140.41958041958</v>
      </c>
      <c r="Q91">
        <v>5.1972225845205999E-2</v>
      </c>
    </row>
    <row r="92" spans="1:17" x14ac:dyDescent="0.3">
      <c r="A92" t="s">
        <v>243</v>
      </c>
      <c r="B92" t="s">
        <v>244</v>
      </c>
      <c r="C92" t="str">
        <f>IFERROR(VLOOKUP(Table1[[#This Row],[Ticker]],[1]!Table1[[Symbol]:[Industry]],2,FALSE),"-")</f>
        <v>-</v>
      </c>
      <c r="D92" t="s">
        <v>114</v>
      </c>
      <c r="E92">
        <v>102330.7400313</v>
      </c>
      <c r="F92">
        <v>5510</v>
      </c>
      <c r="G92">
        <v>66.162239433194301</v>
      </c>
      <c r="H92">
        <v>4.8526711787272303</v>
      </c>
      <c r="I92">
        <v>24.355795378048199</v>
      </c>
      <c r="J92">
        <v>-6.1680815001915299</v>
      </c>
      <c r="K92">
        <v>5165.5186471346497</v>
      </c>
      <c r="L92">
        <v>4331.8271853829901</v>
      </c>
      <c r="M92">
        <v>68.418537071008103</v>
      </c>
      <c r="N92">
        <v>0.81256817294049299</v>
      </c>
      <c r="O92">
        <v>6.9791288566243201</v>
      </c>
      <c r="P92">
        <v>98.558558558558502</v>
      </c>
      <c r="Q92">
        <v>4.5860096086509997E-2</v>
      </c>
    </row>
    <row r="93" spans="1:17" x14ac:dyDescent="0.3">
      <c r="A93" t="s">
        <v>245</v>
      </c>
      <c r="B93" t="s">
        <v>246</v>
      </c>
      <c r="C93" t="str">
        <f>IFERROR(VLOOKUP(Table1[[#This Row],[Ticker]],[1]!Table1[[Symbol]:[Industry]],2,FALSE),"-")</f>
        <v>-</v>
      </c>
      <c r="D93" t="s">
        <v>211</v>
      </c>
      <c r="E93">
        <v>100431.328916325</v>
      </c>
      <c r="F93">
        <v>7227.6</v>
      </c>
      <c r="G93">
        <v>81.421172144228606</v>
      </c>
      <c r="H93">
        <v>4.54646741646203</v>
      </c>
      <c r="I93">
        <v>22.864783526742201</v>
      </c>
      <c r="J93">
        <v>1.5446020350132801</v>
      </c>
      <c r="K93">
        <v>6421.59647728253</v>
      </c>
      <c r="L93">
        <v>5348.0674651196996</v>
      </c>
      <c r="M93">
        <v>75.168678941326306</v>
      </c>
      <c r="N93">
        <v>0.79762367775571696</v>
      </c>
      <c r="O93">
        <v>1.4368531739443</v>
      </c>
      <c r="P93">
        <v>111.580796252927</v>
      </c>
      <c r="Q93">
        <v>0.17241885259188799</v>
      </c>
    </row>
    <row r="94" spans="1:17" x14ac:dyDescent="0.3">
      <c r="A94" t="s">
        <v>247</v>
      </c>
      <c r="B94" t="s">
        <v>248</v>
      </c>
      <c r="C94" t="str">
        <f>IFERROR(VLOOKUP(Table1[[#This Row],[Ticker]],[1]!Table1[[Symbol]:[Industry]],2,FALSE),"-")</f>
        <v>-</v>
      </c>
      <c r="D94" t="s">
        <v>188</v>
      </c>
      <c r="E94">
        <v>98897.505631219901</v>
      </c>
      <c r="F94">
        <v>593.35</v>
      </c>
      <c r="G94">
        <v>-22.907598153267799</v>
      </c>
      <c r="H94">
        <v>3.4832927542697898</v>
      </c>
      <c r="I94">
        <v>0.71632035561778695</v>
      </c>
      <c r="J94">
        <v>-2.26905946063646</v>
      </c>
      <c r="K94">
        <v>566.99273741888999</v>
      </c>
      <c r="L94">
        <v>548.08079757867404</v>
      </c>
      <c r="M94">
        <v>68.127102227914904</v>
      </c>
      <c r="N94">
        <v>0.85503618320742303</v>
      </c>
      <c r="O94">
        <v>6.7498103985843096</v>
      </c>
      <c r="P94">
        <v>21.289860997546999</v>
      </c>
      <c r="Q94">
        <v>-7.7273031205067996E-2</v>
      </c>
    </row>
    <row r="95" spans="1:17" x14ac:dyDescent="0.3">
      <c r="A95" t="s">
        <v>249</v>
      </c>
      <c r="B95" t="s">
        <v>250</v>
      </c>
      <c r="C95" t="str">
        <f>IFERROR(VLOOKUP(Table1[[#This Row],[Ticker]],[1]!Table1[[Symbol]:[Industry]],2,FALSE),"-")</f>
        <v>-</v>
      </c>
      <c r="D95" t="s">
        <v>143</v>
      </c>
      <c r="E95">
        <v>98851.633242080003</v>
      </c>
      <c r="F95">
        <v>692.1</v>
      </c>
      <c r="G95">
        <v>58.016632955083303</v>
      </c>
      <c r="H95">
        <v>4.5331558986130203</v>
      </c>
      <c r="I95">
        <v>37.6328325191405</v>
      </c>
      <c r="J95">
        <v>0.364857530498993</v>
      </c>
      <c r="K95">
        <v>619.49185504002003</v>
      </c>
      <c r="L95">
        <v>504.54703775841</v>
      </c>
      <c r="M95">
        <v>68.549867503784</v>
      </c>
      <c r="N95">
        <v>0.77579121735333101</v>
      </c>
      <c r="O95">
        <v>6.19852622453402</v>
      </c>
      <c r="P95">
        <v>92.678173719376403</v>
      </c>
      <c r="Q95">
        <v>0.22214992856386301</v>
      </c>
    </row>
    <row r="96" spans="1:17" x14ac:dyDescent="0.3">
      <c r="A96" t="s">
        <v>251</v>
      </c>
      <c r="B96" t="s">
        <v>252</v>
      </c>
      <c r="C96" t="str">
        <f>IFERROR(VLOOKUP(Table1[[#This Row],[Ticker]],[1]!Table1[[Symbol]:[Industry]],2,FALSE),"-")</f>
        <v>-</v>
      </c>
      <c r="D96" t="s">
        <v>65</v>
      </c>
      <c r="E96">
        <v>97681.440223124999</v>
      </c>
      <c r="F96">
        <v>6078.4</v>
      </c>
      <c r="G96">
        <v>-6.5214357213914802</v>
      </c>
      <c r="H96">
        <v>0.27111731791084098</v>
      </c>
      <c r="I96">
        <v>-3.1866521089610398</v>
      </c>
      <c r="J96">
        <v>0.22222312189683599</v>
      </c>
      <c r="K96">
        <v>6005.25251205534</v>
      </c>
      <c r="L96">
        <v>5821.2969654244998</v>
      </c>
      <c r="M96">
        <v>42.233028661303898</v>
      </c>
      <c r="N96">
        <v>1.01226965002848</v>
      </c>
      <c r="O96">
        <v>7.0331008160042101</v>
      </c>
      <c r="P96">
        <v>22.746365105008</v>
      </c>
      <c r="Q96">
        <v>-4.2409779950485997E-2</v>
      </c>
    </row>
    <row r="97" spans="1:17" x14ac:dyDescent="0.3">
      <c r="A97" t="s">
        <v>253</v>
      </c>
      <c r="B97" t="s">
        <v>254</v>
      </c>
      <c r="C97" t="str">
        <f>IFERROR(VLOOKUP(Table1[[#This Row],[Ticker]],[1]!Table1[[Symbol]:[Industry]],2,FALSE),"-")</f>
        <v>-</v>
      </c>
      <c r="D97" t="s">
        <v>255</v>
      </c>
      <c r="E97">
        <v>94971.545444489995</v>
      </c>
      <c r="F97">
        <v>192.89</v>
      </c>
      <c r="G97">
        <v>100.244247629312</v>
      </c>
      <c r="H97">
        <v>30.061192962740499</v>
      </c>
      <c r="I97">
        <v>89.608087985218901</v>
      </c>
      <c r="J97">
        <v>6.11980103267764</v>
      </c>
      <c r="K97">
        <v>149.284191310154</v>
      </c>
      <c r="L97">
        <v>119.73421339213201</v>
      </c>
      <c r="M97">
        <v>81.884370989252204</v>
      </c>
      <c r="N97">
        <v>1.3899166496192199</v>
      </c>
      <c r="O97">
        <v>0.87614702680285295</v>
      </c>
      <c r="P97">
        <v>132.53767329716601</v>
      </c>
      <c r="Q97">
        <v>-2.7564439191826998E-2</v>
      </c>
    </row>
    <row r="98" spans="1:17" x14ac:dyDescent="0.3">
      <c r="A98" t="s">
        <v>256</v>
      </c>
      <c r="B98" t="s">
        <v>257</v>
      </c>
      <c r="C98" t="str">
        <f>IFERROR(VLOOKUP(Table1[[#This Row],[Ticker]],[1]!Table1[[Symbol]:[Industry]],2,FALSE),"-")</f>
        <v>-</v>
      </c>
      <c r="D98" t="s">
        <v>258</v>
      </c>
      <c r="E98">
        <v>93814.708976875001</v>
      </c>
      <c r="F98">
        <v>84.95</v>
      </c>
      <c r="G98">
        <v>31.402470217021801</v>
      </c>
      <c r="H98">
        <v>-5.4431033785377201</v>
      </c>
      <c r="I98">
        <v>18.683821580142101</v>
      </c>
      <c r="J98">
        <v>-2.0639464620122601</v>
      </c>
      <c r="K98">
        <v>85.633691407197901</v>
      </c>
      <c r="L98">
        <v>77.445915990621302</v>
      </c>
      <c r="M98">
        <v>57.632187181386001</v>
      </c>
      <c r="N98">
        <v>0.65318563398101903</v>
      </c>
      <c r="O98">
        <v>16.185991759858702</v>
      </c>
      <c r="P98">
        <v>59.530516431924802</v>
      </c>
      <c r="Q98">
        <v>7.5656389683948E-2</v>
      </c>
    </row>
    <row r="99" spans="1:17" x14ac:dyDescent="0.3">
      <c r="A99" t="s">
        <v>259</v>
      </c>
      <c r="B99" t="s">
        <v>260</v>
      </c>
      <c r="C99" t="str">
        <f>IFERROR(VLOOKUP(Table1[[#This Row],[Ticker]],[1]!Table1[[Symbol]:[Industry]],2,FALSE),"-")</f>
        <v>-</v>
      </c>
      <c r="D99" t="s">
        <v>261</v>
      </c>
      <c r="E99">
        <v>93399.914486890004</v>
      </c>
      <c r="F99">
        <v>344.2</v>
      </c>
      <c r="G99">
        <v>81.078163793289207</v>
      </c>
      <c r="H99">
        <v>-5.6005646088961498</v>
      </c>
      <c r="I99">
        <v>74.542728838249801</v>
      </c>
      <c r="J99">
        <v>-0.86984754437817802</v>
      </c>
      <c r="K99">
        <v>330.67049901966902</v>
      </c>
      <c r="L99">
        <v>264.44043822470201</v>
      </c>
      <c r="M99">
        <v>61.358924821590598</v>
      </c>
      <c r="N99">
        <v>3.1685860425111598</v>
      </c>
      <c r="O99">
        <v>7.46658919233003</v>
      </c>
      <c r="P99">
        <v>118.748013981569</v>
      </c>
      <c r="Q99">
        <v>2.2040328232725E-2</v>
      </c>
    </row>
    <row r="100" spans="1:17" x14ac:dyDescent="0.3">
      <c r="A100" t="s">
        <v>262</v>
      </c>
      <c r="B100" t="s">
        <v>263</v>
      </c>
      <c r="C100" t="str">
        <f>IFERROR(VLOOKUP(Table1[[#This Row],[Ticker]],[1]!Table1[[Symbol]:[Industry]],2,FALSE),"-")</f>
        <v>-</v>
      </c>
      <c r="D100" t="s">
        <v>101</v>
      </c>
      <c r="E100">
        <v>91848.775742459999</v>
      </c>
      <c r="F100">
        <v>27217.55</v>
      </c>
      <c r="G100">
        <v>-12.2547698403304</v>
      </c>
      <c r="H100">
        <v>4.1578049356850197</v>
      </c>
      <c r="I100">
        <v>-15.9661106229899</v>
      </c>
      <c r="J100">
        <v>-2.0692494296994002</v>
      </c>
      <c r="K100">
        <v>26192.654807930001</v>
      </c>
      <c r="L100">
        <v>25949.290665882199</v>
      </c>
      <c r="M100">
        <v>42.518174687422103</v>
      </c>
      <c r="N100">
        <v>0.80066809213638301</v>
      </c>
      <c r="O100">
        <v>12.9335667611522</v>
      </c>
      <c r="P100">
        <v>20.401803093038801</v>
      </c>
      <c r="Q100">
        <v>-7.2134808778365006E-2</v>
      </c>
    </row>
    <row r="101" spans="1:17" x14ac:dyDescent="0.3">
      <c r="A101" t="s">
        <v>264</v>
      </c>
      <c r="B101" t="s">
        <v>265</v>
      </c>
      <c r="C101" t="str">
        <f>IFERROR(VLOOKUP(Table1[[#This Row],[Ticker]],[1]!Table1[[Symbol]:[Industry]],2,FALSE),"-")</f>
        <v>-</v>
      </c>
      <c r="D101" t="s">
        <v>255</v>
      </c>
      <c r="E101">
        <v>90958.828164599996</v>
      </c>
      <c r="F101">
        <v>33817.949999999997</v>
      </c>
      <c r="G101">
        <v>54.844061699047003</v>
      </c>
      <c r="H101">
        <v>0.61199536947352995</v>
      </c>
      <c r="I101">
        <v>43.268358424242102</v>
      </c>
      <c r="J101">
        <v>1.2690210424239099</v>
      </c>
      <c r="K101">
        <v>30884.8869638592</v>
      </c>
      <c r="L101">
        <v>26385.398894285699</v>
      </c>
      <c r="M101">
        <v>54.726780410500098</v>
      </c>
      <c r="N101">
        <v>0.89315010427619701</v>
      </c>
      <c r="O101">
        <v>1.5732769135917399</v>
      </c>
      <c r="P101">
        <v>88.598890757145995</v>
      </c>
      <c r="Q101">
        <v>9.1282724459683995E-2</v>
      </c>
    </row>
    <row r="102" spans="1:17" x14ac:dyDescent="0.3">
      <c r="A102" t="s">
        <v>266</v>
      </c>
      <c r="B102" t="s">
        <v>267</v>
      </c>
      <c r="C102" t="str">
        <f>IFERROR(VLOOKUP(Table1[[#This Row],[Ticker]],[1]!Table1[[Symbol]:[Industry]],2,FALSE),"-")</f>
        <v>-</v>
      </c>
      <c r="D102" t="s">
        <v>268</v>
      </c>
      <c r="E102">
        <v>90556.112740149998</v>
      </c>
      <c r="F102">
        <v>9993.25</v>
      </c>
      <c r="G102">
        <v>139.17312284220401</v>
      </c>
      <c r="H102">
        <v>-3.81488489774835</v>
      </c>
      <c r="I102">
        <v>35.997834150448703</v>
      </c>
      <c r="J102">
        <v>-2.1513677576349299</v>
      </c>
      <c r="K102">
        <v>9180.6372320141909</v>
      </c>
      <c r="L102">
        <v>7421.2144197621401</v>
      </c>
      <c r="M102">
        <v>76.848860420324002</v>
      </c>
      <c r="N102">
        <v>0.45303311290234399</v>
      </c>
      <c r="O102">
        <v>4.5705851449728598</v>
      </c>
      <c r="P102">
        <v>189.378429640783</v>
      </c>
      <c r="Q102">
        <v>0.21328823659644799</v>
      </c>
    </row>
    <row r="103" spans="1:17" x14ac:dyDescent="0.3">
      <c r="A103" t="s">
        <v>269</v>
      </c>
      <c r="B103" t="s">
        <v>270</v>
      </c>
      <c r="C103" t="str">
        <f>IFERROR(VLOOKUP(Table1[[#This Row],[Ticker]],[1]!Table1[[Symbol]:[Industry]],2,FALSE),"-")</f>
        <v>-</v>
      </c>
      <c r="D103" t="s">
        <v>49</v>
      </c>
      <c r="E103">
        <v>90111.952862749997</v>
      </c>
      <c r="F103">
        <v>2989.85</v>
      </c>
      <c r="G103">
        <v>48.441300962755903</v>
      </c>
      <c r="H103">
        <v>16.719914061350799</v>
      </c>
      <c r="I103">
        <v>35.757333847071997</v>
      </c>
      <c r="J103">
        <v>4.31212780703446</v>
      </c>
      <c r="K103">
        <v>2528.2135046199101</v>
      </c>
      <c r="L103">
        <v>2239.0849915216399</v>
      </c>
      <c r="M103">
        <v>52.8997781425211</v>
      </c>
      <c r="N103">
        <v>1.05808191039564</v>
      </c>
      <c r="O103">
        <v>0.33948191380839199</v>
      </c>
      <c r="P103">
        <v>82.058151925711599</v>
      </c>
      <c r="Q103">
        <v>3.9132689076102997E-2</v>
      </c>
    </row>
    <row r="104" spans="1:17" x14ac:dyDescent="0.3">
      <c r="A104" t="s">
        <v>271</v>
      </c>
      <c r="B104" t="s">
        <v>272</v>
      </c>
      <c r="C104" t="str">
        <f>IFERROR(VLOOKUP(Table1[[#This Row],[Ticker]],[1]!Table1[[Symbol]:[Industry]],2,FALSE),"-")</f>
        <v>-</v>
      </c>
      <c r="D104" t="s">
        <v>273</v>
      </c>
      <c r="E104">
        <v>89390.39076445</v>
      </c>
      <c r="F104">
        <v>8611.5499999999993</v>
      </c>
      <c r="G104">
        <v>-3.3749437117540602</v>
      </c>
      <c r="H104">
        <v>5.8622115708300697</v>
      </c>
      <c r="I104">
        <v>-1.9841569425896599</v>
      </c>
      <c r="J104">
        <v>4.10249813040482</v>
      </c>
      <c r="K104">
        <v>8245.8684916576694</v>
      </c>
      <c r="L104">
        <v>7912.1497897158797</v>
      </c>
      <c r="M104">
        <v>30.3738737767959</v>
      </c>
      <c r="N104">
        <v>1.7241537585065601</v>
      </c>
      <c r="O104">
        <v>8.5629184060941501</v>
      </c>
      <c r="P104">
        <v>29.928785889949999</v>
      </c>
      <c r="Q104">
        <v>9.2735073799397993E-2</v>
      </c>
    </row>
    <row r="105" spans="1:17" x14ac:dyDescent="0.3">
      <c r="A105" t="s">
        <v>274</v>
      </c>
      <c r="B105" t="s">
        <v>275</v>
      </c>
      <c r="C105" t="str">
        <f>IFERROR(VLOOKUP(Table1[[#This Row],[Ticker]],[1]!Table1[[Symbol]:[Industry]],2,FALSE),"-")</f>
        <v>-</v>
      </c>
      <c r="D105" t="s">
        <v>159</v>
      </c>
      <c r="E105">
        <v>88724</v>
      </c>
      <c r="F105">
        <v>995.1</v>
      </c>
      <c r="G105">
        <v>30.2541654722658</v>
      </c>
      <c r="H105">
        <v>-12.9099507529479</v>
      </c>
      <c r="I105">
        <v>3.2956963892225302</v>
      </c>
      <c r="J105">
        <v>-1.81913015271371</v>
      </c>
      <c r="K105">
        <v>1012.24969105282</v>
      </c>
      <c r="L105">
        <v>901.08120319093302</v>
      </c>
      <c r="M105">
        <v>69.097356230627497</v>
      </c>
      <c r="N105">
        <v>1.0496664277769601</v>
      </c>
      <c r="O105">
        <v>14.450808963923199</v>
      </c>
      <c r="P105">
        <v>61.976072271506403</v>
      </c>
      <c r="Q105">
        <v>0.12375644691441599</v>
      </c>
    </row>
    <row r="106" spans="1:17" x14ac:dyDescent="0.3">
      <c r="A106" t="s">
        <v>276</v>
      </c>
      <c r="B106" t="s">
        <v>277</v>
      </c>
      <c r="C106" t="str">
        <f>IFERROR(VLOOKUP(Table1[[#This Row],[Ticker]],[1]!Table1[[Symbol]:[Industry]],2,FALSE),"-")</f>
        <v>-</v>
      </c>
      <c r="D106" t="s">
        <v>65</v>
      </c>
      <c r="E106">
        <v>88420.563427200002</v>
      </c>
      <c r="F106">
        <v>2830.45</v>
      </c>
      <c r="G106">
        <v>24.9923685702563</v>
      </c>
      <c r="H106">
        <v>0.85053315181252298</v>
      </c>
      <c r="I106">
        <v>12.9075244528858</v>
      </c>
      <c r="J106">
        <v>-2.2395106291069098</v>
      </c>
      <c r="K106">
        <v>2723.2413411929201</v>
      </c>
      <c r="L106">
        <v>2419.9541284288198</v>
      </c>
      <c r="M106">
        <v>40.453810633575898</v>
      </c>
      <c r="N106">
        <v>0.88131459774408505</v>
      </c>
      <c r="O106">
        <v>5.28361214647847</v>
      </c>
      <c r="P106">
        <v>59.727434327473802</v>
      </c>
      <c r="Q106">
        <v>6.5815033165810999E-2</v>
      </c>
    </row>
    <row r="107" spans="1:17" hidden="1" x14ac:dyDescent="0.3">
      <c r="A107" t="s">
        <v>278</v>
      </c>
      <c r="B107" t="s">
        <v>279</v>
      </c>
      <c r="C107" t="str">
        <f>IFERROR(VLOOKUP(Table1[[#This Row],[Ticker]],[1]!Table1[[Symbol]:[Industry]],2,FALSE),"-")</f>
        <v>-</v>
      </c>
      <c r="D107" t="s">
        <v>280</v>
      </c>
      <c r="E107">
        <v>85707.387763254999</v>
      </c>
      <c r="F107">
        <v>1281.9000000000001</v>
      </c>
      <c r="G107">
        <v>17.014663136994599</v>
      </c>
      <c r="H107">
        <v>5.0612144766671197</v>
      </c>
      <c r="I107">
        <v>7.9096300292102102</v>
      </c>
      <c r="J107">
        <v>1.5145295980573199</v>
      </c>
      <c r="K107">
        <v>1214.6437530744699</v>
      </c>
      <c r="L107">
        <v>1113.4057533525599</v>
      </c>
      <c r="M107">
        <v>47.169988805963897</v>
      </c>
      <c r="N107">
        <v>1.1279742642166499</v>
      </c>
      <c r="O107">
        <v>4.1305874093142902</v>
      </c>
      <c r="P107">
        <v>43.005354752342697</v>
      </c>
      <c r="Q107">
        <v>6.7729701589821001E-2</v>
      </c>
    </row>
    <row r="108" spans="1:17" x14ac:dyDescent="0.3">
      <c r="A108" t="s">
        <v>281</v>
      </c>
      <c r="B108" t="s">
        <v>282</v>
      </c>
      <c r="C108" t="str">
        <f>IFERROR(VLOOKUP(Table1[[#This Row],[Ticker]],[1]!Table1[[Symbol]:[Industry]],2,FALSE),"-")</f>
        <v>-</v>
      </c>
      <c r="D108" t="s">
        <v>283</v>
      </c>
      <c r="E108">
        <v>85039.278612794995</v>
      </c>
      <c r="F108">
        <v>6295.35</v>
      </c>
      <c r="G108">
        <v>-2.1029628786696501</v>
      </c>
      <c r="H108">
        <v>2.3648681192629599</v>
      </c>
      <c r="I108">
        <v>0.64549806243738606</v>
      </c>
      <c r="J108">
        <v>-0.251537040704783</v>
      </c>
      <c r="K108">
        <v>6078.2476904330897</v>
      </c>
      <c r="L108">
        <v>5796.2705535861496</v>
      </c>
      <c r="M108">
        <v>46.353258626790499</v>
      </c>
      <c r="N108">
        <v>0.71416968616949195</v>
      </c>
      <c r="O108">
        <v>9.1988531217485701</v>
      </c>
      <c r="P108">
        <v>33.206728734659301</v>
      </c>
      <c r="Q108">
        <v>5.4740796568298999E-2</v>
      </c>
    </row>
    <row r="109" spans="1:17" x14ac:dyDescent="0.3">
      <c r="A109" t="s">
        <v>284</v>
      </c>
      <c r="B109" t="s">
        <v>285</v>
      </c>
      <c r="C109" t="str">
        <f>IFERROR(VLOOKUP(Table1[[#This Row],[Ticker]],[1]!Table1[[Symbol]:[Industry]],2,FALSE),"-")</f>
        <v>-</v>
      </c>
      <c r="D109" t="s">
        <v>35</v>
      </c>
      <c r="E109">
        <v>83524.1055032</v>
      </c>
      <c r="F109">
        <v>600.35</v>
      </c>
      <c r="G109">
        <v>-20.650736072248002</v>
      </c>
      <c r="H109">
        <v>0.73650249045360405</v>
      </c>
      <c r="I109">
        <v>3.4825653848704698</v>
      </c>
      <c r="J109">
        <v>-2.5657230244683502</v>
      </c>
      <c r="K109">
        <v>582.29164898507702</v>
      </c>
      <c r="L109">
        <v>556.32735812539897</v>
      </c>
      <c r="M109">
        <v>44.6276806986737</v>
      </c>
      <c r="N109">
        <v>0.99687615883684699</v>
      </c>
      <c r="O109">
        <v>6.7460647955359399</v>
      </c>
      <c r="P109">
        <v>29.5393246304887</v>
      </c>
      <c r="Q109">
        <v>-4.6577466130054999E-2</v>
      </c>
    </row>
    <row r="110" spans="1:17" x14ac:dyDescent="0.3">
      <c r="A110" t="s">
        <v>286</v>
      </c>
      <c r="B110" t="s">
        <v>287</v>
      </c>
      <c r="C110" t="str">
        <f>IFERROR(VLOOKUP(Table1[[#This Row],[Ticker]],[1]!Table1[[Symbol]:[Industry]],2,FALSE),"-")</f>
        <v>-</v>
      </c>
      <c r="D110" t="s">
        <v>65</v>
      </c>
      <c r="E110">
        <v>82643.016266639999</v>
      </c>
      <c r="F110">
        <v>2128.1999999999998</v>
      </c>
      <c r="G110">
        <v>-2.10762359409991</v>
      </c>
      <c r="H110">
        <v>0.72020312152233801</v>
      </c>
      <c r="I110">
        <v>-0.59712687019028898</v>
      </c>
      <c r="J110">
        <v>-4.5119980032577098</v>
      </c>
      <c r="K110">
        <v>2186.6931659542302</v>
      </c>
      <c r="L110">
        <v>2038.2732454448001</v>
      </c>
      <c r="M110">
        <v>29.813756161189399</v>
      </c>
      <c r="N110">
        <v>0.38999567779919297</v>
      </c>
      <c r="O110">
        <v>17.000281928390201</v>
      </c>
      <c r="P110">
        <v>28.123777128924399</v>
      </c>
    </row>
    <row r="111" spans="1:17" x14ac:dyDescent="0.3">
      <c r="A111" t="s">
        <v>288</v>
      </c>
      <c r="B111" t="s">
        <v>289</v>
      </c>
      <c r="C111" t="str">
        <f>IFERROR(VLOOKUP(Table1[[#This Row],[Ticker]],[1]!Table1[[Symbol]:[Industry]],2,FALSE),"-")</f>
        <v>-</v>
      </c>
      <c r="D111" t="s">
        <v>35</v>
      </c>
      <c r="E111">
        <v>81833.704745759998</v>
      </c>
      <c r="F111">
        <v>1780.3</v>
      </c>
      <c r="G111">
        <v>11.836801195760501</v>
      </c>
      <c r="H111">
        <v>3.43628705173411</v>
      </c>
      <c r="I111">
        <v>14.6086086072524</v>
      </c>
      <c r="J111">
        <v>1.4101361862580299</v>
      </c>
      <c r="K111">
        <v>1673.9501089867499</v>
      </c>
      <c r="L111">
        <v>1548.05451891693</v>
      </c>
      <c r="M111">
        <v>45.578393390195302</v>
      </c>
      <c r="N111">
        <v>1.9390336343435299</v>
      </c>
      <c r="O111">
        <v>0.36791551985619803</v>
      </c>
      <c r="P111">
        <v>41.344130840379499</v>
      </c>
      <c r="Q111">
        <v>-5.0504440875068002E-2</v>
      </c>
    </row>
    <row r="112" spans="1:17" x14ac:dyDescent="0.3">
      <c r="A112" t="s">
        <v>290</v>
      </c>
      <c r="B112" t="s">
        <v>291</v>
      </c>
      <c r="C112" t="str">
        <f>IFERROR(VLOOKUP(Table1[[#This Row],[Ticker]],[1]!Table1[[Symbol]:[Industry]],2,FALSE),"-")</f>
        <v>-</v>
      </c>
      <c r="D112" t="s">
        <v>159</v>
      </c>
      <c r="E112">
        <v>81816.605783505001</v>
      </c>
      <c r="F112">
        <v>6648.6</v>
      </c>
      <c r="G112">
        <v>23.757660979788401</v>
      </c>
      <c r="H112">
        <v>4.3067285144679996E-3</v>
      </c>
      <c r="I112">
        <v>19.796384512019799</v>
      </c>
      <c r="J112">
        <v>5.1506915542135898</v>
      </c>
      <c r="K112">
        <v>6041.8451508442104</v>
      </c>
      <c r="L112">
        <v>5335.0705496412902</v>
      </c>
      <c r="M112">
        <v>63.441649251413899</v>
      </c>
      <c r="N112">
        <v>0.831839429405695</v>
      </c>
      <c r="O112">
        <v>0.88815690521311097</v>
      </c>
      <c r="P112">
        <v>67.384599891743505</v>
      </c>
      <c r="Q112">
        <v>1.8694532604325999E-2</v>
      </c>
    </row>
    <row r="113" spans="1:17" x14ac:dyDescent="0.3">
      <c r="A113" t="s">
        <v>292</v>
      </c>
      <c r="B113" t="s">
        <v>293</v>
      </c>
      <c r="C113" t="str">
        <f>IFERROR(VLOOKUP(Table1[[#This Row],[Ticker]],[1]!Table1[[Symbol]:[Industry]],2,FALSE),"-")</f>
        <v>-</v>
      </c>
      <c r="D113" t="s">
        <v>273</v>
      </c>
      <c r="E113">
        <v>81471.439799999993</v>
      </c>
      <c r="F113">
        <v>4113.6000000000004</v>
      </c>
      <c r="G113">
        <v>77.927369704136396</v>
      </c>
      <c r="H113">
        <v>0.87187019838548496</v>
      </c>
      <c r="I113">
        <v>17.623128198566</v>
      </c>
      <c r="J113">
        <v>6.2907774905568495E-2</v>
      </c>
      <c r="K113">
        <v>3827.4454352574598</v>
      </c>
      <c r="L113">
        <v>3384.8214930888398</v>
      </c>
      <c r="M113">
        <v>58.032926444628401</v>
      </c>
      <c r="N113">
        <v>0.98884345039433197</v>
      </c>
      <c r="O113">
        <v>1.7831096849474799</v>
      </c>
      <c r="P113">
        <v>106.18515362638399</v>
      </c>
      <c r="Q113">
        <v>-8.5570453712659998E-3</v>
      </c>
    </row>
    <row r="114" spans="1:17" x14ac:dyDescent="0.3">
      <c r="A114" t="s">
        <v>294</v>
      </c>
      <c r="B114" t="s">
        <v>295</v>
      </c>
      <c r="C114" t="str">
        <f>IFERROR(VLOOKUP(Table1[[#This Row],[Ticker]],[1]!Table1[[Symbol]:[Industry]],2,FALSE),"-")</f>
        <v>-</v>
      </c>
      <c r="D114" t="s">
        <v>296</v>
      </c>
      <c r="E114">
        <v>81114.285455594902</v>
      </c>
      <c r="F114">
        <v>659.75</v>
      </c>
      <c r="G114">
        <v>44.902715341762999</v>
      </c>
      <c r="H114">
        <v>9.9841193986850296</v>
      </c>
      <c r="I114">
        <v>40.018249917339503</v>
      </c>
      <c r="J114">
        <v>4.7823865338848996</v>
      </c>
      <c r="K114">
        <v>586.32118188211996</v>
      </c>
      <c r="L114">
        <v>513.100199694411</v>
      </c>
      <c r="M114">
        <v>51.4602715368042</v>
      </c>
      <c r="N114">
        <v>1.3138409167437399</v>
      </c>
      <c r="O114">
        <v>0.26525198938991401</v>
      </c>
      <c r="P114">
        <v>77.543057050591997</v>
      </c>
      <c r="Q114">
        <v>0.19781803188189201</v>
      </c>
    </row>
    <row r="115" spans="1:17" x14ac:dyDescent="0.3">
      <c r="A115" t="s">
        <v>297</v>
      </c>
      <c r="B115" t="s">
        <v>298</v>
      </c>
      <c r="C115" t="str">
        <f>IFERROR(VLOOKUP(Table1[[#This Row],[Ticker]],[1]!Table1[[Symbol]:[Industry]],2,FALSE),"-")</f>
        <v>-</v>
      </c>
      <c r="D115" t="s">
        <v>299</v>
      </c>
      <c r="E115">
        <v>78510.930721500001</v>
      </c>
      <c r="F115">
        <v>258.05</v>
      </c>
      <c r="G115">
        <v>119.14458027740601</v>
      </c>
      <c r="H115">
        <v>-5.0414014319363103</v>
      </c>
      <c r="I115">
        <v>16.7325431743037</v>
      </c>
      <c r="J115">
        <v>-2.3329544737315602</v>
      </c>
      <c r="K115">
        <v>254.889385386415</v>
      </c>
      <c r="L115">
        <v>213.695484655831</v>
      </c>
      <c r="M115">
        <v>51.4910556366872</v>
      </c>
      <c r="N115">
        <v>0.63662817840994401</v>
      </c>
      <c r="O115">
        <v>10.9668668862623</v>
      </c>
      <c r="P115">
        <v>148.603082851637</v>
      </c>
      <c r="Q115">
        <v>7.5834484208290004E-2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Row],[Ticker]],[1]!Table1[[Symbol]:[Industry]],2,FALSE),"-")</f>
        <v>-</v>
      </c>
      <c r="D116" t="s">
        <v>188</v>
      </c>
      <c r="E116">
        <v>78175.6860552</v>
      </c>
      <c r="F116">
        <v>615.04999999999995</v>
      </c>
      <c r="G116">
        <v>-10.7538220402467</v>
      </c>
      <c r="H116">
        <v>-0.93769194527092703</v>
      </c>
      <c r="I116">
        <v>5.0578071241876001</v>
      </c>
      <c r="J116">
        <v>-0.420012400218994</v>
      </c>
      <c r="K116">
        <v>590.12763389200904</v>
      </c>
      <c r="L116">
        <v>550.24430288399799</v>
      </c>
      <c r="M116">
        <v>69.764645270782495</v>
      </c>
      <c r="N116">
        <v>1.0015038005908301</v>
      </c>
      <c r="O116">
        <v>8.4789854483375393</v>
      </c>
      <c r="P116">
        <v>26.475426691342701</v>
      </c>
      <c r="Q116">
        <v>-1.8802346155334999E-2</v>
      </c>
    </row>
    <row r="117" spans="1:17" x14ac:dyDescent="0.3">
      <c r="A117" t="s">
        <v>302</v>
      </c>
      <c r="B117" t="s">
        <v>303</v>
      </c>
      <c r="C117" t="str">
        <f>IFERROR(VLOOKUP(Table1[[#This Row],[Ticker]],[1]!Table1[[Symbol]:[Industry]],2,FALSE),"-")</f>
        <v>-</v>
      </c>
      <c r="D117" t="s">
        <v>268</v>
      </c>
      <c r="E117">
        <v>77705.014101990004</v>
      </c>
      <c r="F117">
        <v>8267.4500000000007</v>
      </c>
      <c r="G117">
        <v>61.465902712446002</v>
      </c>
      <c r="H117">
        <v>-12.868578012835799</v>
      </c>
      <c r="I117">
        <v>34.217348883390201</v>
      </c>
      <c r="J117">
        <v>-11.193691043467499</v>
      </c>
      <c r="K117">
        <v>8286.3013435363391</v>
      </c>
      <c r="L117">
        <v>6716.3897735864002</v>
      </c>
      <c r="M117">
        <v>60.176357447993603</v>
      </c>
      <c r="N117">
        <v>1.51744033678665</v>
      </c>
      <c r="O117">
        <v>20.170669311577299</v>
      </c>
      <c r="P117">
        <v>93.164719626168207</v>
      </c>
      <c r="Q117">
        <v>0.19164168454217301</v>
      </c>
    </row>
    <row r="118" spans="1:17" x14ac:dyDescent="0.3">
      <c r="A118" t="s">
        <v>304</v>
      </c>
      <c r="B118" t="s">
        <v>305</v>
      </c>
      <c r="C118" t="str">
        <f>IFERROR(VLOOKUP(Table1[[#This Row],[Ticker]],[1]!Table1[[Symbol]:[Industry]],2,FALSE),"-")</f>
        <v>-</v>
      </c>
      <c r="D118" t="s">
        <v>119</v>
      </c>
      <c r="E118">
        <v>77249.994705000005</v>
      </c>
      <c r="F118">
        <v>407.15</v>
      </c>
      <c r="G118">
        <v>203.124532048981</v>
      </c>
      <c r="H118">
        <v>4.9774347730286301</v>
      </c>
      <c r="I118">
        <v>116.793808266214</v>
      </c>
      <c r="J118">
        <v>4.2566354114379301</v>
      </c>
      <c r="K118">
        <v>340.96349214611001</v>
      </c>
      <c r="L118">
        <v>249.77099532281301</v>
      </c>
      <c r="M118">
        <v>89.225282251787604</v>
      </c>
      <c r="N118">
        <v>1.0731056907029599</v>
      </c>
      <c r="O118">
        <v>6.0542797494780896</v>
      </c>
      <c r="P118">
        <v>247.842802221272</v>
      </c>
      <c r="Q118">
        <v>0.19810866981504399</v>
      </c>
    </row>
    <row r="119" spans="1:17" x14ac:dyDescent="0.3">
      <c r="A119" t="s">
        <v>306</v>
      </c>
      <c r="B119" t="s">
        <v>307</v>
      </c>
      <c r="C119" t="str">
        <f>IFERROR(VLOOKUP(Table1[[#This Row],[Ticker]],[1]!Table1[[Symbol]:[Industry]],2,FALSE),"-")</f>
        <v>-</v>
      </c>
      <c r="D119" t="s">
        <v>18</v>
      </c>
      <c r="E119">
        <v>77091.009809024996</v>
      </c>
      <c r="F119">
        <v>334.65</v>
      </c>
      <c r="G119">
        <v>58.041822093083098</v>
      </c>
      <c r="H119">
        <v>-9.7225024578998696</v>
      </c>
      <c r="I119">
        <v>19.561698555361598</v>
      </c>
      <c r="J119">
        <v>-6.3995253900079199</v>
      </c>
      <c r="K119">
        <v>342.049780641675</v>
      </c>
      <c r="L119">
        <v>291.55427786572398</v>
      </c>
      <c r="M119">
        <v>74.073457851666902</v>
      </c>
      <c r="N119">
        <v>0.78226324418486004</v>
      </c>
      <c r="O119">
        <v>18.4919567707555</v>
      </c>
      <c r="P119">
        <v>109.855769230769</v>
      </c>
      <c r="Q119">
        <v>6.0993614153970997E-2</v>
      </c>
    </row>
    <row r="120" spans="1:17" x14ac:dyDescent="0.3">
      <c r="A120" t="s">
        <v>308</v>
      </c>
      <c r="B120" t="s">
        <v>309</v>
      </c>
      <c r="C120" t="str">
        <f>IFERROR(VLOOKUP(Table1[[#This Row],[Ticker]],[1]!Table1[[Symbol]:[Industry]],2,FALSE),"-")</f>
        <v>-</v>
      </c>
      <c r="D120" t="s">
        <v>32</v>
      </c>
      <c r="E120">
        <v>76992.461153960001</v>
      </c>
      <c r="F120">
        <v>532.54999999999995</v>
      </c>
      <c r="G120">
        <v>61.660784572940202</v>
      </c>
      <c r="H120">
        <v>-9.1037350411871198</v>
      </c>
      <c r="I120">
        <v>18.875441041959299</v>
      </c>
      <c r="J120">
        <v>-1.0247969639663801</v>
      </c>
      <c r="K120">
        <v>539.16819675130705</v>
      </c>
      <c r="L120">
        <v>476.83719767616702</v>
      </c>
      <c r="M120">
        <v>68.586729411525496</v>
      </c>
      <c r="N120">
        <v>0.57588871276609799</v>
      </c>
      <c r="O120">
        <v>18.805745939348402</v>
      </c>
      <c r="P120">
        <v>92.534345625451806</v>
      </c>
      <c r="Q120">
        <v>0.15866442965271099</v>
      </c>
    </row>
    <row r="121" spans="1:17" x14ac:dyDescent="0.3">
      <c r="A121" t="s">
        <v>310</v>
      </c>
      <c r="B121" t="s">
        <v>311</v>
      </c>
      <c r="C121" t="str">
        <f>IFERROR(VLOOKUP(Table1[[#This Row],[Ticker]],[1]!Table1[[Symbol]:[Industry]],2,FALSE),"-")</f>
        <v>-</v>
      </c>
      <c r="D121" t="s">
        <v>283</v>
      </c>
      <c r="E121">
        <v>76722.765487519995</v>
      </c>
      <c r="F121">
        <v>893.45</v>
      </c>
      <c r="G121">
        <v>21.167211081685402</v>
      </c>
      <c r="H121">
        <v>11.032410204809199</v>
      </c>
      <c r="I121">
        <v>21.282469396681499</v>
      </c>
      <c r="J121">
        <v>-3.8015797792344701</v>
      </c>
      <c r="K121">
        <v>834.02808953607405</v>
      </c>
      <c r="L121">
        <v>737.356752290033</v>
      </c>
      <c r="M121">
        <v>33.952870536466698</v>
      </c>
      <c r="N121">
        <v>1.25416956210056</v>
      </c>
      <c r="O121">
        <v>9.6759751524987401</v>
      </c>
      <c r="P121">
        <v>75.703048180924299</v>
      </c>
      <c r="Q121">
        <v>0.137594284784822</v>
      </c>
    </row>
    <row r="122" spans="1:17" x14ac:dyDescent="0.3">
      <c r="A122" t="s">
        <v>312</v>
      </c>
      <c r="B122" t="s">
        <v>313</v>
      </c>
      <c r="C122" t="str">
        <f>IFERROR(VLOOKUP(Table1[[#This Row],[Ticker]],[1]!Table1[[Symbol]:[Industry]],2,FALSE),"-")</f>
        <v>-</v>
      </c>
      <c r="D122" t="s">
        <v>137</v>
      </c>
      <c r="E122">
        <v>76099.951433800001</v>
      </c>
      <c r="F122">
        <v>3077.2</v>
      </c>
      <c r="G122">
        <v>73.297866376263997</v>
      </c>
      <c r="H122">
        <v>9.36292582054433</v>
      </c>
      <c r="I122">
        <v>44.014348645395401</v>
      </c>
      <c r="J122">
        <v>2.6701771639787801</v>
      </c>
      <c r="K122">
        <v>2783.4602048941501</v>
      </c>
      <c r="L122">
        <v>2304.77240460434</v>
      </c>
      <c r="M122">
        <v>43.325211372564702</v>
      </c>
      <c r="N122">
        <v>0.74467139022441597</v>
      </c>
      <c r="O122">
        <v>1.4737423631873301</v>
      </c>
      <c r="P122">
        <v>106.523489932885</v>
      </c>
      <c r="Q122">
        <v>6.8637808735967004E-2</v>
      </c>
    </row>
    <row r="123" spans="1:17" x14ac:dyDescent="0.3">
      <c r="A123" t="s">
        <v>314</v>
      </c>
      <c r="B123" t="s">
        <v>315</v>
      </c>
      <c r="C123" t="str">
        <f>IFERROR(VLOOKUP(Table1[[#This Row],[Ticker]],[1]!Table1[[Symbol]:[Industry]],2,FALSE),"-")</f>
        <v>-</v>
      </c>
      <c r="D123" t="s">
        <v>316</v>
      </c>
      <c r="E123">
        <v>73981.493281119998</v>
      </c>
      <c r="F123">
        <v>4205.7</v>
      </c>
      <c r="G123">
        <v>4.5186334242046096</v>
      </c>
      <c r="H123">
        <v>9.0897485772768896</v>
      </c>
      <c r="I123">
        <v>5.4463589412178202</v>
      </c>
      <c r="J123">
        <v>-1.4469603630323</v>
      </c>
      <c r="K123">
        <v>3902.8163134331098</v>
      </c>
      <c r="L123">
        <v>3564.8155321346298</v>
      </c>
      <c r="M123">
        <v>53.742024624274599</v>
      </c>
      <c r="N123">
        <v>1.6551428460525499</v>
      </c>
      <c r="O123">
        <v>4.61992058396938</v>
      </c>
      <c r="P123">
        <v>52.490935460478603</v>
      </c>
      <c r="Q123">
        <v>0.13057033904649401</v>
      </c>
    </row>
    <row r="124" spans="1:17" x14ac:dyDescent="0.3">
      <c r="A124" t="s">
        <v>317</v>
      </c>
      <c r="B124" t="s">
        <v>318</v>
      </c>
      <c r="C124" t="str">
        <f>IFERROR(VLOOKUP(Table1[[#This Row],[Ticker]],[1]!Table1[[Symbol]:[Industry]],2,FALSE),"-")</f>
        <v>-</v>
      </c>
      <c r="D124" t="s">
        <v>65</v>
      </c>
      <c r="E124">
        <v>73574.018039240007</v>
      </c>
      <c r="F124">
        <v>1558.85</v>
      </c>
      <c r="G124">
        <v>51.271787816666603</v>
      </c>
      <c r="H124">
        <v>-6.44541167222902</v>
      </c>
      <c r="I124">
        <v>10.4236297390825</v>
      </c>
      <c r="J124">
        <v>-3.6060811641863002</v>
      </c>
      <c r="K124">
        <v>1601.39589512678</v>
      </c>
      <c r="L124">
        <v>1425.2627227067601</v>
      </c>
      <c r="M124">
        <v>41.819709564563702</v>
      </c>
      <c r="N124">
        <v>0.89839204384758997</v>
      </c>
      <c r="O124">
        <v>10.850947814093701</v>
      </c>
      <c r="P124">
        <v>82.8884847773801</v>
      </c>
      <c r="Q124">
        <v>-2.5651833128829999E-3</v>
      </c>
    </row>
    <row r="125" spans="1:17" x14ac:dyDescent="0.3">
      <c r="A125" t="s">
        <v>319</v>
      </c>
      <c r="B125" t="s">
        <v>320</v>
      </c>
      <c r="C125" t="str">
        <f>IFERROR(VLOOKUP(Table1[[#This Row],[Ticker]],[1]!Table1[[Symbol]:[Industry]],2,FALSE),"-")</f>
        <v>-</v>
      </c>
      <c r="D125" t="s">
        <v>129</v>
      </c>
      <c r="E125">
        <v>73260.371245200004</v>
      </c>
      <c r="F125">
        <v>1719.45</v>
      </c>
      <c r="G125">
        <v>83.811493266865199</v>
      </c>
      <c r="H125">
        <v>7.8914726531829702</v>
      </c>
      <c r="I125">
        <v>29.0302709156676</v>
      </c>
      <c r="J125">
        <v>0.67888179205288701</v>
      </c>
      <c r="K125">
        <v>1496.9369419658999</v>
      </c>
      <c r="L125">
        <v>1242.8538743540901</v>
      </c>
      <c r="M125">
        <v>84.746384448349801</v>
      </c>
      <c r="N125">
        <v>1.0147208164869801</v>
      </c>
      <c r="O125">
        <v>4.9463491232661401</v>
      </c>
      <c r="P125">
        <v>114.98499624906199</v>
      </c>
      <c r="Q125">
        <v>0.10246861432422701</v>
      </c>
    </row>
    <row r="126" spans="1:17" x14ac:dyDescent="0.3">
      <c r="A126" t="s">
        <v>321</v>
      </c>
      <c r="B126" t="s">
        <v>322</v>
      </c>
      <c r="C126" t="str">
        <f>IFERROR(VLOOKUP(Table1[[#This Row],[Ticker]],[1]!Table1[[Symbol]:[Industry]],2,FALSE),"-")</f>
        <v>-</v>
      </c>
      <c r="D126" t="s">
        <v>188</v>
      </c>
      <c r="E126">
        <v>72995.504452919995</v>
      </c>
      <c r="F126">
        <v>2831.15</v>
      </c>
      <c r="G126">
        <v>42.702863323306602</v>
      </c>
      <c r="H126">
        <v>1.8937739446850701</v>
      </c>
      <c r="I126">
        <v>4.1649230376040096</v>
      </c>
      <c r="J126">
        <v>-5.4014515677792003</v>
      </c>
      <c r="K126">
        <v>2789.7636970496001</v>
      </c>
      <c r="L126">
        <v>2480.3021306261699</v>
      </c>
      <c r="M126">
        <v>39.418753569847503</v>
      </c>
      <c r="N126">
        <v>0.69696933814001705</v>
      </c>
      <c r="O126">
        <v>8.4029457994101406</v>
      </c>
      <c r="P126">
        <v>74.224615384615404</v>
      </c>
      <c r="Q126">
        <v>2.2256466386643001E-2</v>
      </c>
    </row>
    <row r="127" spans="1:17" x14ac:dyDescent="0.3">
      <c r="A127" t="s">
        <v>323</v>
      </c>
      <c r="B127" t="s">
        <v>324</v>
      </c>
      <c r="C127" t="str">
        <f>IFERROR(VLOOKUP(Table1[[#This Row],[Ticker]],[1]!Table1[[Symbol]:[Industry]],2,FALSE),"-")</f>
        <v>-</v>
      </c>
      <c r="D127" t="s">
        <v>65</v>
      </c>
      <c r="E127">
        <v>72366.347904544993</v>
      </c>
      <c r="F127">
        <v>1217.95</v>
      </c>
      <c r="G127">
        <v>41.756805579096799</v>
      </c>
      <c r="H127">
        <v>-1.75772248172158</v>
      </c>
      <c r="I127">
        <v>3.3967375281779901</v>
      </c>
      <c r="J127">
        <v>-4.2890536099017904</v>
      </c>
      <c r="K127">
        <v>1189.00697231713</v>
      </c>
      <c r="L127">
        <v>1043.6086231486499</v>
      </c>
      <c r="M127">
        <v>78.993571255739397</v>
      </c>
      <c r="N127">
        <v>0.78874796012678505</v>
      </c>
      <c r="O127">
        <v>6.0880988546327703</v>
      </c>
      <c r="P127">
        <v>74.8420901521676</v>
      </c>
      <c r="Q127">
        <v>-9.0823601168219994E-3</v>
      </c>
    </row>
    <row r="128" spans="1:17" x14ac:dyDescent="0.3">
      <c r="A128" t="s">
        <v>325</v>
      </c>
      <c r="B128" t="s">
        <v>326</v>
      </c>
      <c r="C128" t="str">
        <f>IFERROR(VLOOKUP(Table1[[#This Row],[Ticker]],[1]!Table1[[Symbol]:[Industry]],2,FALSE),"-")</f>
        <v>-</v>
      </c>
      <c r="D128" t="s">
        <v>255</v>
      </c>
      <c r="E128">
        <v>72163.841402299993</v>
      </c>
      <c r="F128">
        <v>4758.75</v>
      </c>
      <c r="G128">
        <v>24.882432210083898</v>
      </c>
      <c r="H128">
        <v>-4.0394071547828299</v>
      </c>
      <c r="I128">
        <v>37.563854961788998</v>
      </c>
      <c r="J128">
        <v>-4.1693907321293704</v>
      </c>
      <c r="K128">
        <v>4127.6686272795996</v>
      </c>
      <c r="L128">
        <v>3445.4715921812099</v>
      </c>
      <c r="M128">
        <v>87.976528840691998</v>
      </c>
      <c r="N128">
        <v>1.2766260811875101</v>
      </c>
      <c r="O128">
        <v>4.0399264512739697</v>
      </c>
      <c r="P128">
        <v>82.174029553632906</v>
      </c>
      <c r="Q128">
        <v>0.16670164499460599</v>
      </c>
    </row>
    <row r="129" spans="1:17" x14ac:dyDescent="0.3">
      <c r="A129" t="s">
        <v>327</v>
      </c>
      <c r="B129" t="s">
        <v>328</v>
      </c>
      <c r="C129" t="str">
        <f>IFERROR(VLOOKUP(Table1[[#This Row],[Ticker]],[1]!Table1[[Symbol]:[Industry]],2,FALSE),"-")</f>
        <v>-</v>
      </c>
      <c r="D129" t="s">
        <v>24</v>
      </c>
      <c r="E129">
        <v>72058.180010900003</v>
      </c>
      <c r="F129">
        <v>24.02</v>
      </c>
      <c r="G129">
        <v>21.733540023269999</v>
      </c>
      <c r="H129">
        <v>-0.27505422339180202</v>
      </c>
      <c r="I129">
        <v>3.54402385154755</v>
      </c>
      <c r="J129">
        <v>-0.35860183622710501</v>
      </c>
      <c r="K129">
        <v>23.6487029206877</v>
      </c>
      <c r="L129">
        <v>22.221162526968701</v>
      </c>
      <c r="M129">
        <v>43.329685056464101</v>
      </c>
      <c r="N129">
        <v>0.65608352712886597</v>
      </c>
      <c r="O129">
        <v>36.761032472939199</v>
      </c>
      <c r="P129">
        <v>52.993630573248403</v>
      </c>
      <c r="Q129">
        <v>4.5933484808552999E-2</v>
      </c>
    </row>
    <row r="130" spans="1:17" x14ac:dyDescent="0.3">
      <c r="A130" t="s">
        <v>329</v>
      </c>
      <c r="B130" t="s">
        <v>330</v>
      </c>
      <c r="C130" t="str">
        <f>IFERROR(VLOOKUP(Table1[[#This Row],[Ticker]],[1]!Table1[[Symbol]:[Industry]],2,FALSE),"-")</f>
        <v>-</v>
      </c>
      <c r="D130" t="s">
        <v>68</v>
      </c>
      <c r="E130">
        <v>71776.779790860004</v>
      </c>
      <c r="F130">
        <v>699.25</v>
      </c>
      <c r="G130">
        <v>162.27844802506399</v>
      </c>
      <c r="H130">
        <v>2.8291170358239</v>
      </c>
      <c r="I130">
        <v>72.083693449245999</v>
      </c>
      <c r="J130">
        <v>-1.2342661124111001</v>
      </c>
      <c r="K130">
        <v>638.31682700614795</v>
      </c>
      <c r="L130">
        <v>500.87484985337801</v>
      </c>
      <c r="M130">
        <v>68.514130130910601</v>
      </c>
      <c r="N130">
        <v>1.0481935100381901</v>
      </c>
      <c r="O130">
        <v>1.8162316767965601</v>
      </c>
      <c r="P130">
        <v>190.386212624584</v>
      </c>
      <c r="Q130">
        <v>0.158987585154443</v>
      </c>
    </row>
    <row r="131" spans="1:17" x14ac:dyDescent="0.3">
      <c r="A131" t="s">
        <v>331</v>
      </c>
      <c r="B131" t="s">
        <v>332</v>
      </c>
      <c r="C131" t="str">
        <f>IFERROR(VLOOKUP(Table1[[#This Row],[Ticker]],[1]!Table1[[Symbol]:[Industry]],2,FALSE),"-")</f>
        <v>-</v>
      </c>
      <c r="D131" t="s">
        <v>129</v>
      </c>
      <c r="E131">
        <v>70012.403648549996</v>
      </c>
      <c r="F131">
        <v>147.01</v>
      </c>
      <c r="G131">
        <v>46.993001132603702</v>
      </c>
      <c r="H131">
        <v>-15.5689347945594</v>
      </c>
      <c r="I131">
        <v>18.357280972305301</v>
      </c>
      <c r="J131">
        <v>-3.51462188458824</v>
      </c>
      <c r="K131">
        <v>152.72534651032601</v>
      </c>
      <c r="L131">
        <v>128.95663661618099</v>
      </c>
      <c r="M131">
        <v>59.535721396849397</v>
      </c>
      <c r="N131">
        <v>0.67734408448556904</v>
      </c>
      <c r="O131">
        <v>19.2776001632541</v>
      </c>
      <c r="P131">
        <v>79.718826405867901</v>
      </c>
      <c r="Q131">
        <v>1.8261218671236E-2</v>
      </c>
    </row>
    <row r="132" spans="1:17" x14ac:dyDescent="0.3">
      <c r="A132" t="s">
        <v>333</v>
      </c>
      <c r="B132" t="s">
        <v>334</v>
      </c>
      <c r="C132" t="str">
        <f>IFERROR(VLOOKUP(Table1[[#This Row],[Ticker]],[1]!Table1[[Symbol]:[Industry]],2,FALSE),"-")</f>
        <v>-</v>
      </c>
      <c r="D132" t="s">
        <v>335</v>
      </c>
      <c r="E132">
        <v>69517.360010549994</v>
      </c>
      <c r="F132">
        <v>5887.95</v>
      </c>
      <c r="G132">
        <v>62.498942928007203</v>
      </c>
      <c r="H132">
        <v>3.9451535819557</v>
      </c>
      <c r="I132">
        <v>17.1944190448996</v>
      </c>
      <c r="J132">
        <v>-2.8080390938450002</v>
      </c>
      <c r="K132">
        <v>5393.7280122996099</v>
      </c>
      <c r="L132">
        <v>4495.1914875252996</v>
      </c>
      <c r="M132">
        <v>60.660765839207897</v>
      </c>
      <c r="N132">
        <v>0.66384272639895103</v>
      </c>
      <c r="O132">
        <v>9.7156056012704006</v>
      </c>
      <c r="P132">
        <v>92.4166666666666</v>
      </c>
      <c r="Q132">
        <v>9.4231835439471001E-2</v>
      </c>
    </row>
    <row r="133" spans="1:17" x14ac:dyDescent="0.3">
      <c r="A133" t="s">
        <v>336</v>
      </c>
      <c r="B133" t="s">
        <v>337</v>
      </c>
      <c r="C133" t="str">
        <f>IFERROR(VLOOKUP(Table1[[#This Row],[Ticker]],[1]!Table1[[Symbol]:[Industry]],2,FALSE),"-")</f>
        <v>-</v>
      </c>
      <c r="D133" t="s">
        <v>32</v>
      </c>
      <c r="E133">
        <v>68089.181812319905</v>
      </c>
      <c r="F133">
        <v>55.6</v>
      </c>
      <c r="G133">
        <v>84.191859735594306</v>
      </c>
      <c r="H133">
        <v>-5.2485384321403101</v>
      </c>
      <c r="I133">
        <v>30.726820597930999</v>
      </c>
      <c r="J133">
        <v>-1.9932238398172299</v>
      </c>
      <c r="K133">
        <v>55.520211480257601</v>
      </c>
      <c r="L133">
        <v>47.709305677015699</v>
      </c>
      <c r="M133">
        <v>67.626337244523199</v>
      </c>
      <c r="N133">
        <v>0.77113346108109604</v>
      </c>
      <c r="O133">
        <v>27.068345323740999</v>
      </c>
      <c r="P133">
        <v>113.02681992337099</v>
      </c>
      <c r="Q133">
        <v>0.125405133000414</v>
      </c>
    </row>
    <row r="134" spans="1:17" x14ac:dyDescent="0.3">
      <c r="A134" t="s">
        <v>338</v>
      </c>
      <c r="B134" t="s">
        <v>339</v>
      </c>
      <c r="C134" t="str">
        <f>IFERROR(VLOOKUP(Table1[[#This Row],[Ticker]],[1]!Table1[[Symbol]:[Industry]],2,FALSE),"-")</f>
        <v>-</v>
      </c>
      <c r="D134" t="s">
        <v>49</v>
      </c>
      <c r="E134">
        <v>68045.746773619903</v>
      </c>
      <c r="F134">
        <v>1780.8</v>
      </c>
      <c r="G134">
        <v>16.787629102457299</v>
      </c>
      <c r="H134">
        <v>-1.371035110597</v>
      </c>
      <c r="I134">
        <v>11.6361570372214</v>
      </c>
      <c r="J134">
        <v>-3.1688995583994002</v>
      </c>
      <c r="K134">
        <v>1684.1447404599201</v>
      </c>
      <c r="L134">
        <v>1486.9833538852699</v>
      </c>
      <c r="M134">
        <v>52.679973688254698</v>
      </c>
      <c r="N134">
        <v>0.82643012168520003</v>
      </c>
      <c r="O134">
        <v>1.69305929919139</v>
      </c>
      <c r="P134">
        <v>50.6153000380598</v>
      </c>
      <c r="Q134">
        <v>-1.148048177268E-3</v>
      </c>
    </row>
    <row r="135" spans="1:17" x14ac:dyDescent="0.3">
      <c r="A135" t="s">
        <v>340</v>
      </c>
      <c r="B135" t="s">
        <v>341</v>
      </c>
      <c r="C135" t="str">
        <f>IFERROR(VLOOKUP(Table1[[#This Row],[Ticker]],[1]!Table1[[Symbol]:[Industry]],2,FALSE),"-")</f>
        <v>-</v>
      </c>
      <c r="D135" t="s">
        <v>165</v>
      </c>
      <c r="E135">
        <v>67854.606690750006</v>
      </c>
      <c r="F135">
        <v>2393.85</v>
      </c>
      <c r="G135">
        <v>-24.723811165767401</v>
      </c>
      <c r="H135">
        <v>1.78062383665999</v>
      </c>
      <c r="I135">
        <v>-15.011883145142599</v>
      </c>
      <c r="J135">
        <v>2.4242472708325E-2</v>
      </c>
      <c r="K135">
        <v>2385.7675266449201</v>
      </c>
      <c r="L135">
        <v>2386.1433800003301</v>
      </c>
      <c r="M135">
        <v>35.895947941857102</v>
      </c>
      <c r="N135">
        <v>0.96612771549488197</v>
      </c>
      <c r="O135">
        <v>12.536290912128999</v>
      </c>
      <c r="P135">
        <v>17.345588235294102</v>
      </c>
      <c r="Q135">
        <v>5.2618479150688999E-2</v>
      </c>
    </row>
    <row r="136" spans="1:17" x14ac:dyDescent="0.3">
      <c r="A136" t="s">
        <v>342</v>
      </c>
      <c r="B136" t="s">
        <v>343</v>
      </c>
      <c r="C136" t="str">
        <f>IFERROR(VLOOKUP(Table1[[#This Row],[Ticker]],[1]!Table1[[Symbol]:[Industry]],2,FALSE),"-")</f>
        <v>-</v>
      </c>
      <c r="D136" t="s">
        <v>344</v>
      </c>
      <c r="E136">
        <v>67476.155748644902</v>
      </c>
      <c r="F136">
        <v>732</v>
      </c>
      <c r="G136">
        <v>-40.443736475149002</v>
      </c>
      <c r="H136">
        <v>-0.612994122424107</v>
      </c>
      <c r="I136">
        <v>-15.809822961979499</v>
      </c>
      <c r="J136">
        <v>-0.67990876593398997</v>
      </c>
      <c r="K136">
        <v>717.83238100789697</v>
      </c>
      <c r="L136">
        <v>744.46135877411405</v>
      </c>
      <c r="M136">
        <v>36.6477770529156</v>
      </c>
      <c r="N136">
        <v>0.72121488648306098</v>
      </c>
      <c r="O136">
        <v>21.9740437158469</v>
      </c>
      <c r="P136">
        <v>12.971679913573499</v>
      </c>
      <c r="Q136">
        <v>-0.13558156135087901</v>
      </c>
    </row>
    <row r="137" spans="1:17" x14ac:dyDescent="0.3">
      <c r="A137" t="s">
        <v>345</v>
      </c>
      <c r="B137" t="s">
        <v>346</v>
      </c>
      <c r="C137" t="str">
        <f>IFERROR(VLOOKUP(Table1[[#This Row],[Ticker]],[1]!Table1[[Symbol]:[Industry]],2,FALSE),"-")</f>
        <v>-</v>
      </c>
      <c r="D137" t="s">
        <v>98</v>
      </c>
      <c r="E137">
        <v>67315.186767039995</v>
      </c>
      <c r="F137">
        <v>1512.85</v>
      </c>
      <c r="G137">
        <v>109.036872735272</v>
      </c>
      <c r="H137">
        <v>0.38209945743962098</v>
      </c>
      <c r="I137">
        <v>54.672782742582903</v>
      </c>
      <c r="J137">
        <v>-7.8629281456269497</v>
      </c>
      <c r="K137">
        <v>1452.89822621402</v>
      </c>
      <c r="L137">
        <v>1151.86119232079</v>
      </c>
      <c r="M137">
        <v>51.353283609414802</v>
      </c>
      <c r="N137">
        <v>0.26232363230425398</v>
      </c>
      <c r="O137">
        <v>7.94857388372938</v>
      </c>
      <c r="P137">
        <v>157.24366604318899</v>
      </c>
      <c r="Q137">
        <v>0.14161749677785301</v>
      </c>
    </row>
    <row r="138" spans="1:17" x14ac:dyDescent="0.3">
      <c r="A138" t="s">
        <v>347</v>
      </c>
      <c r="B138" t="s">
        <v>348</v>
      </c>
      <c r="C138" t="str">
        <f>IFERROR(VLOOKUP(Table1[[#This Row],[Ticker]],[1]!Table1[[Symbol]:[Industry]],2,FALSE),"-")</f>
        <v>-</v>
      </c>
      <c r="D138" t="s">
        <v>349</v>
      </c>
      <c r="E138">
        <v>67196.027169180001</v>
      </c>
      <c r="F138">
        <v>1051.4000000000001</v>
      </c>
      <c r="G138">
        <v>34.717296133606901</v>
      </c>
      <c r="H138">
        <v>-7.9896998702212301</v>
      </c>
      <c r="I138">
        <v>13.7965308104984</v>
      </c>
      <c r="J138">
        <v>-8.4390056134321991</v>
      </c>
      <c r="K138">
        <v>1045.2379456143401</v>
      </c>
      <c r="L138">
        <v>909.31025883450297</v>
      </c>
      <c r="M138">
        <v>69.928138130488307</v>
      </c>
      <c r="N138">
        <v>1.0624712661386799</v>
      </c>
      <c r="O138">
        <v>12.231310633441099</v>
      </c>
      <c r="P138">
        <v>66.242390702822306</v>
      </c>
      <c r="Q138">
        <v>3.9780723137081003E-2</v>
      </c>
    </row>
    <row r="139" spans="1:17" x14ac:dyDescent="0.3">
      <c r="A139" t="s">
        <v>350</v>
      </c>
      <c r="B139" t="s">
        <v>351</v>
      </c>
      <c r="C139" t="str">
        <f>IFERROR(VLOOKUP(Table1[[#This Row],[Ticker]],[1]!Table1[[Symbol]:[Industry]],2,FALSE),"-")</f>
        <v>-</v>
      </c>
      <c r="D139" t="s">
        <v>137</v>
      </c>
      <c r="E139">
        <v>65475.672827775001</v>
      </c>
      <c r="F139">
        <v>1829.3</v>
      </c>
      <c r="G139">
        <v>59.139868054263303</v>
      </c>
      <c r="H139">
        <v>1.8881658102424299</v>
      </c>
      <c r="I139">
        <v>19.484410373087901</v>
      </c>
      <c r="J139">
        <v>-0.15053312612592801</v>
      </c>
      <c r="K139">
        <v>1725.9070802860399</v>
      </c>
      <c r="L139">
        <v>1446.5119000311199</v>
      </c>
      <c r="M139">
        <v>83.788064928572993</v>
      </c>
      <c r="N139">
        <v>0.93615872595972704</v>
      </c>
      <c r="O139">
        <v>6.7648827420324604</v>
      </c>
      <c r="P139">
        <v>87.620512820512801</v>
      </c>
      <c r="Q139">
        <v>0.131110682456794</v>
      </c>
    </row>
    <row r="140" spans="1:17" x14ac:dyDescent="0.3">
      <c r="A140" t="s">
        <v>352</v>
      </c>
      <c r="B140" t="s">
        <v>353</v>
      </c>
      <c r="C140" t="str">
        <f>IFERROR(VLOOKUP(Table1[[#This Row],[Ticker]],[1]!Table1[[Symbol]:[Industry]],2,FALSE),"-")</f>
        <v>-</v>
      </c>
      <c r="D140" t="s">
        <v>354</v>
      </c>
      <c r="E140">
        <v>65398.805590080003</v>
      </c>
      <c r="F140">
        <v>9727.0499999999993</v>
      </c>
      <c r="G140">
        <v>127.05948315551601</v>
      </c>
      <c r="H140">
        <v>25.7287843200215</v>
      </c>
      <c r="I140">
        <v>122.78649583985001</v>
      </c>
      <c r="J140">
        <v>1.4154712081877101</v>
      </c>
      <c r="K140">
        <v>8322.6002090229504</v>
      </c>
      <c r="L140">
        <v>6634.9610420286999</v>
      </c>
      <c r="M140">
        <v>34.572951728057497</v>
      </c>
      <c r="N140">
        <v>1.99743772549691</v>
      </c>
      <c r="O140">
        <v>2.5490770583064899</v>
      </c>
      <c r="P140">
        <v>160.27292795504701</v>
      </c>
      <c r="Q140">
        <v>7.0528913769281998E-2</v>
      </c>
    </row>
    <row r="141" spans="1:17" x14ac:dyDescent="0.3">
      <c r="A141" t="s">
        <v>355</v>
      </c>
      <c r="B141" t="s">
        <v>356</v>
      </c>
      <c r="C141" t="str">
        <f>IFERROR(VLOOKUP(Table1[[#This Row],[Ticker]],[1]!Table1[[Symbol]:[Industry]],2,FALSE),"-")</f>
        <v>-</v>
      </c>
      <c r="D141" t="s">
        <v>65</v>
      </c>
      <c r="E141">
        <v>65182.653225000002</v>
      </c>
      <c r="F141">
        <v>5092.7</v>
      </c>
      <c r="G141">
        <v>22.632905757970601</v>
      </c>
      <c r="H141">
        <v>-11.0203451820701</v>
      </c>
      <c r="I141">
        <v>-8.6926189727690009</v>
      </c>
      <c r="J141">
        <v>-2.5791637742899001</v>
      </c>
      <c r="K141">
        <v>5062.1799812897898</v>
      </c>
      <c r="L141">
        <v>4698.6502364149501</v>
      </c>
      <c r="M141">
        <v>70.297848163261406</v>
      </c>
      <c r="N141">
        <v>0.90013252221368001</v>
      </c>
      <c r="O141">
        <v>9.5450350501698509</v>
      </c>
      <c r="P141">
        <v>52.668025661010802</v>
      </c>
      <c r="Q141">
        <v>5.7231763127729998E-2</v>
      </c>
    </row>
    <row r="142" spans="1:17" x14ac:dyDescent="0.3">
      <c r="A142" t="s">
        <v>357</v>
      </c>
      <c r="B142" t="s">
        <v>358</v>
      </c>
      <c r="C142" t="str">
        <f>IFERROR(VLOOKUP(Table1[[#This Row],[Ticker]],[1]!Table1[[Symbol]:[Industry]],2,FALSE),"-")</f>
        <v>-</v>
      </c>
      <c r="D142" t="s">
        <v>137</v>
      </c>
      <c r="E142">
        <v>64877.454391630003</v>
      </c>
      <c r="F142">
        <v>1989.8</v>
      </c>
      <c r="G142">
        <v>216.961386214539</v>
      </c>
      <c r="H142">
        <v>23.216234170737302</v>
      </c>
      <c r="I142">
        <v>66.344825937942701</v>
      </c>
      <c r="J142">
        <v>5.3270083452645398</v>
      </c>
      <c r="K142">
        <v>1631.5334670981099</v>
      </c>
      <c r="L142">
        <v>1218.0014894662099</v>
      </c>
      <c r="M142">
        <v>65.475997522951999</v>
      </c>
      <c r="N142">
        <v>1.3839587228613399</v>
      </c>
      <c r="O142">
        <v>4.2717861091567002</v>
      </c>
      <c r="P142">
        <v>281.77283192632302</v>
      </c>
      <c r="Q142">
        <v>0.20084173598295699</v>
      </c>
    </row>
    <row r="143" spans="1:17" x14ac:dyDescent="0.3">
      <c r="A143" t="s">
        <v>359</v>
      </c>
      <c r="B143" t="s">
        <v>360</v>
      </c>
      <c r="C143" t="str">
        <f>IFERROR(VLOOKUP(Table1[[#This Row],[Ticker]],[1]!Table1[[Symbol]:[Industry]],2,FALSE),"-")</f>
        <v>-</v>
      </c>
      <c r="D143" t="s">
        <v>35</v>
      </c>
      <c r="E143">
        <v>64746.131999999998</v>
      </c>
      <c r="F143">
        <v>390.35</v>
      </c>
      <c r="G143">
        <v>89.7747753579837</v>
      </c>
      <c r="H143">
        <v>3.3943233872472298</v>
      </c>
      <c r="I143">
        <v>13.862072457599201</v>
      </c>
      <c r="J143">
        <v>0.15772396899553201</v>
      </c>
      <c r="K143">
        <v>363.29044550498099</v>
      </c>
      <c r="L143">
        <v>316.24500138315199</v>
      </c>
      <c r="M143">
        <v>68.058542507467493</v>
      </c>
      <c r="N143">
        <v>1.2815364931601301</v>
      </c>
      <c r="O143">
        <v>19.841168182400398</v>
      </c>
      <c r="P143">
        <v>118.49986006157199</v>
      </c>
      <c r="Q143">
        <v>5.6514226613620003E-2</v>
      </c>
    </row>
    <row r="144" spans="1:17" x14ac:dyDescent="0.3">
      <c r="A144" t="s">
        <v>361</v>
      </c>
      <c r="B144" t="s">
        <v>362</v>
      </c>
      <c r="C144" t="str">
        <f>IFERROR(VLOOKUP(Table1[[#This Row],[Ticker]],[1]!Table1[[Symbol]:[Industry]],2,FALSE),"-")</f>
        <v>-</v>
      </c>
      <c r="D144" t="s">
        <v>363</v>
      </c>
      <c r="E144">
        <v>64077.921450000002</v>
      </c>
      <c r="F144">
        <v>3974.05</v>
      </c>
      <c r="G144">
        <v>189.042054987466</v>
      </c>
      <c r="H144">
        <v>14.3710591519666</v>
      </c>
      <c r="I144">
        <v>62.592470238690801</v>
      </c>
      <c r="J144">
        <v>0.61579193470556004</v>
      </c>
      <c r="K144">
        <v>3011.1862383359598</v>
      </c>
      <c r="L144">
        <v>2292.8835690507699</v>
      </c>
      <c r="M144">
        <v>86.884915647972704</v>
      </c>
      <c r="N144">
        <v>1.56726607048685</v>
      </c>
      <c r="O144">
        <v>6.8179816559932496</v>
      </c>
      <c r="P144">
        <v>237.857598299681</v>
      </c>
      <c r="Q144">
        <v>0.25446097310617499</v>
      </c>
    </row>
    <row r="145" spans="1:17" x14ac:dyDescent="0.3">
      <c r="A145" t="s">
        <v>364</v>
      </c>
      <c r="B145" t="s">
        <v>365</v>
      </c>
      <c r="C145" t="str">
        <f>IFERROR(VLOOKUP(Table1[[#This Row],[Ticker]],[1]!Table1[[Symbol]:[Industry]],2,FALSE),"-")</f>
        <v>-</v>
      </c>
      <c r="D145" t="s">
        <v>366</v>
      </c>
      <c r="E145">
        <v>62554.809114739997</v>
      </c>
      <c r="F145">
        <v>53.6</v>
      </c>
      <c r="G145">
        <v>255.77080710401501</v>
      </c>
      <c r="H145">
        <v>17.688881450792199</v>
      </c>
      <c r="I145">
        <v>34.1475384785792</v>
      </c>
      <c r="J145">
        <v>9.9231744195038392</v>
      </c>
      <c r="K145">
        <v>46.288842815738803</v>
      </c>
      <c r="L145">
        <v>38.2786130087324</v>
      </c>
      <c r="M145">
        <v>65.230303882381193</v>
      </c>
      <c r="N145">
        <v>1.7206865987047599</v>
      </c>
      <c r="O145">
        <v>3.9179104477611899</v>
      </c>
      <c r="P145">
        <v>292.67399267399202</v>
      </c>
      <c r="Q145">
        <v>0.17993617940551901</v>
      </c>
    </row>
    <row r="146" spans="1:17" x14ac:dyDescent="0.3">
      <c r="A146" t="s">
        <v>367</v>
      </c>
      <c r="B146" t="s">
        <v>368</v>
      </c>
      <c r="C146" t="str">
        <f>IFERROR(VLOOKUP(Table1[[#This Row],[Ticker]],[1]!Table1[[Symbol]:[Industry]],2,FALSE),"-")</f>
        <v>-</v>
      </c>
      <c r="D146" t="s">
        <v>191</v>
      </c>
      <c r="E146">
        <v>61868.415705319901</v>
      </c>
      <c r="F146">
        <v>241.86</v>
      </c>
      <c r="G146">
        <v>20.164805799383998</v>
      </c>
      <c r="H146">
        <v>8.15343703303399</v>
      </c>
      <c r="I146">
        <v>27.9700168988781</v>
      </c>
      <c r="J146">
        <v>-0.77677029459657199</v>
      </c>
      <c r="K146">
        <v>213.99084237756</v>
      </c>
      <c r="L146">
        <v>186.69450364531701</v>
      </c>
      <c r="M146">
        <v>66.187761555509994</v>
      </c>
      <c r="N146">
        <v>0.628833228387082</v>
      </c>
      <c r="O146">
        <v>1.5752914909451701</v>
      </c>
      <c r="P146">
        <v>53.513170422088201</v>
      </c>
      <c r="Q146">
        <v>4.4074506826361E-2</v>
      </c>
    </row>
    <row r="147" spans="1:17" x14ac:dyDescent="0.3">
      <c r="A147" t="s">
        <v>369</v>
      </c>
      <c r="B147" t="s">
        <v>370</v>
      </c>
      <c r="C147" t="str">
        <f>IFERROR(VLOOKUP(Table1[[#This Row],[Ticker]],[1]!Table1[[Symbol]:[Industry]],2,FALSE),"-")</f>
        <v>-</v>
      </c>
      <c r="D147" t="s">
        <v>371</v>
      </c>
      <c r="E147">
        <v>59439.582422394997</v>
      </c>
      <c r="F147">
        <v>237.52</v>
      </c>
      <c r="G147">
        <v>3.9591814882518799</v>
      </c>
      <c r="H147">
        <v>-0.249575631521613</v>
      </c>
      <c r="I147">
        <v>37.432925178600101</v>
      </c>
      <c r="J147">
        <v>0.30221239711238301</v>
      </c>
      <c r="K147">
        <v>222.75159657511401</v>
      </c>
      <c r="L147">
        <v>194.96129513062701</v>
      </c>
      <c r="M147">
        <v>63.712764707717803</v>
      </c>
      <c r="N147">
        <v>0.78263005554724496</v>
      </c>
      <c r="O147">
        <v>3.9491411249579</v>
      </c>
      <c r="P147">
        <v>53.238709677419301</v>
      </c>
      <c r="Q147">
        <v>6.0098334534072997E-2</v>
      </c>
    </row>
    <row r="148" spans="1:17" x14ac:dyDescent="0.3">
      <c r="A148" t="s">
        <v>372</v>
      </c>
      <c r="B148" t="s">
        <v>373</v>
      </c>
      <c r="C148" t="str">
        <f>IFERROR(VLOOKUP(Table1[[#This Row],[Ticker]],[1]!Table1[[Symbol]:[Industry]],2,FALSE),"-")</f>
        <v>-</v>
      </c>
      <c r="D148" t="s">
        <v>32</v>
      </c>
      <c r="E148">
        <v>59139.155579339997</v>
      </c>
      <c r="F148">
        <v>123.3</v>
      </c>
      <c r="G148">
        <v>46.698019426576501</v>
      </c>
      <c r="H148">
        <v>-10.8422482091484</v>
      </c>
      <c r="I148">
        <v>1.49282563008091</v>
      </c>
      <c r="J148">
        <v>-4.0226652411172097</v>
      </c>
      <c r="K148">
        <v>128.918657430839</v>
      </c>
      <c r="L148">
        <v>121.107576081632</v>
      </c>
      <c r="M148">
        <v>48.9243411265509</v>
      </c>
      <c r="N148">
        <v>0.78318343781479904</v>
      </c>
      <c r="O148">
        <v>28.102189781021899</v>
      </c>
      <c r="P148">
        <v>77.410071942445995</v>
      </c>
      <c r="Q148">
        <v>4.4652331370347E-2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Row],[Ticker]],[1]!Table1[[Symbol]:[Industry]],2,FALSE),"-")</f>
        <v>-</v>
      </c>
      <c r="D149" t="s">
        <v>376</v>
      </c>
      <c r="E149">
        <v>58842.852878149999</v>
      </c>
      <c r="F149">
        <v>3184.65</v>
      </c>
      <c r="G149">
        <v>6.2100248772222697</v>
      </c>
      <c r="H149">
        <v>2.0238014417380001</v>
      </c>
      <c r="I149">
        <v>15.521363489643401</v>
      </c>
      <c r="J149">
        <v>-1.6584578023902801</v>
      </c>
      <c r="K149">
        <v>2899.3256230637899</v>
      </c>
      <c r="L149">
        <v>2574.2852894033499</v>
      </c>
      <c r="M149">
        <v>83.440772424874794</v>
      </c>
      <c r="N149">
        <v>0.63799047948999499</v>
      </c>
      <c r="O149">
        <v>5.63013203962758</v>
      </c>
      <c r="P149">
        <v>45.165922144224602</v>
      </c>
      <c r="Q149">
        <v>9.4054887892890005E-3</v>
      </c>
    </row>
    <row r="150" spans="1:17" x14ac:dyDescent="0.3">
      <c r="A150" t="s">
        <v>377</v>
      </c>
      <c r="B150" t="s">
        <v>378</v>
      </c>
      <c r="C150" t="str">
        <f>IFERROR(VLOOKUP(Table1[[#This Row],[Ticker]],[1]!Table1[[Symbol]:[Industry]],2,FALSE),"-")</f>
        <v>-</v>
      </c>
      <c r="D150" t="s">
        <v>129</v>
      </c>
      <c r="E150">
        <v>58076.84149164</v>
      </c>
      <c r="F150">
        <v>811.95</v>
      </c>
      <c r="G150">
        <v>120.497137337282</v>
      </c>
      <c r="H150">
        <v>8.8577630893549202</v>
      </c>
      <c r="I150">
        <v>34.622832920117403</v>
      </c>
      <c r="J150">
        <v>-3.0109659865310099</v>
      </c>
      <c r="K150">
        <v>746.02225989907299</v>
      </c>
      <c r="L150">
        <v>612.69342145871803</v>
      </c>
      <c r="M150">
        <v>52.001349226292398</v>
      </c>
      <c r="N150">
        <v>0.43020150601456397</v>
      </c>
      <c r="O150">
        <v>3.57780651517949</v>
      </c>
      <c r="P150">
        <v>151.53345724907001</v>
      </c>
      <c r="Q150">
        <v>0.21281608264541199</v>
      </c>
    </row>
    <row r="151" spans="1:17" x14ac:dyDescent="0.3">
      <c r="A151" t="s">
        <v>379</v>
      </c>
      <c r="B151" t="s">
        <v>380</v>
      </c>
      <c r="C151" t="str">
        <f>IFERROR(VLOOKUP(Table1[[#This Row],[Ticker]],[1]!Table1[[Symbol]:[Industry]],2,FALSE),"-")</f>
        <v>-</v>
      </c>
      <c r="D151" t="s">
        <v>238</v>
      </c>
      <c r="E151">
        <v>57927.607941280003</v>
      </c>
      <c r="F151">
        <v>5115.6499999999996</v>
      </c>
      <c r="G151">
        <v>103.941528583231</v>
      </c>
      <c r="H151">
        <v>-4.0241841166413801</v>
      </c>
      <c r="I151">
        <v>55.839044849292002</v>
      </c>
      <c r="J151">
        <v>-4.5125439074204996</v>
      </c>
      <c r="K151">
        <v>4911.2439533043198</v>
      </c>
      <c r="L151">
        <v>3856.5423597588201</v>
      </c>
      <c r="M151">
        <v>71.396723246556107</v>
      </c>
      <c r="N151">
        <v>0.39265773122554598</v>
      </c>
      <c r="O151">
        <v>11.4218134547906</v>
      </c>
      <c r="P151">
        <v>133.39416474667499</v>
      </c>
      <c r="Q151">
        <v>0.138546005687399</v>
      </c>
    </row>
    <row r="152" spans="1:17" x14ac:dyDescent="0.3">
      <c r="A152" t="s">
        <v>381</v>
      </c>
      <c r="B152" t="s">
        <v>382</v>
      </c>
      <c r="C152" t="str">
        <f>IFERROR(VLOOKUP(Table1[[#This Row],[Ticker]],[1]!Table1[[Symbol]:[Industry]],2,FALSE),"-")</f>
        <v>-</v>
      </c>
      <c r="D152" t="s">
        <v>383</v>
      </c>
      <c r="E152">
        <v>57727.944234100003</v>
      </c>
      <c r="F152">
        <v>2385.4499999999998</v>
      </c>
      <c r="G152">
        <v>-4.2958894670307597</v>
      </c>
      <c r="H152">
        <v>7.2623096287142701</v>
      </c>
      <c r="I152">
        <v>13.0029891298599</v>
      </c>
      <c r="J152">
        <v>4.2074016671380798</v>
      </c>
      <c r="K152">
        <v>2149.8080438439201</v>
      </c>
      <c r="L152">
        <v>1988.4256965791001</v>
      </c>
      <c r="M152">
        <v>51.152879085831998</v>
      </c>
      <c r="N152">
        <v>1.10648875831668</v>
      </c>
      <c r="O152">
        <v>1.23875998239326</v>
      </c>
      <c r="P152">
        <v>37.094827586206797</v>
      </c>
      <c r="Q152">
        <v>2.6330509441726001E-2</v>
      </c>
    </row>
    <row r="153" spans="1:17" x14ac:dyDescent="0.3">
      <c r="A153" t="s">
        <v>384</v>
      </c>
      <c r="B153" t="s">
        <v>385</v>
      </c>
      <c r="C153" t="str">
        <f>IFERROR(VLOOKUP(Table1[[#This Row],[Ticker]],[1]!Table1[[Symbol]:[Industry]],2,FALSE),"-")</f>
        <v>-</v>
      </c>
      <c r="D153" t="s">
        <v>137</v>
      </c>
      <c r="E153">
        <v>57344.882177564999</v>
      </c>
      <c r="F153">
        <v>3704.9</v>
      </c>
      <c r="G153">
        <v>115.301626301174</v>
      </c>
      <c r="H153">
        <v>9.5978356172136596</v>
      </c>
      <c r="I153">
        <v>49.633735165393702</v>
      </c>
      <c r="J153">
        <v>0.16517376166521699</v>
      </c>
      <c r="K153">
        <v>3225.12427141017</v>
      </c>
      <c r="L153">
        <v>2632.74165684328</v>
      </c>
      <c r="M153">
        <v>69.195748833387398</v>
      </c>
      <c r="N153">
        <v>0.49376700399761803</v>
      </c>
      <c r="O153">
        <v>6.4806067640152198</v>
      </c>
      <c r="P153">
        <v>144.38654353562001</v>
      </c>
      <c r="Q153">
        <v>0.18527905738525499</v>
      </c>
    </row>
    <row r="154" spans="1:17" x14ac:dyDescent="0.3">
      <c r="A154" t="s">
        <v>386</v>
      </c>
      <c r="B154" t="s">
        <v>387</v>
      </c>
      <c r="C154" t="str">
        <f>IFERROR(VLOOKUP(Table1[[#This Row],[Ticker]],[1]!Table1[[Symbol]:[Industry]],2,FALSE),"-")</f>
        <v>-</v>
      </c>
      <c r="D154" t="s">
        <v>159</v>
      </c>
      <c r="E154">
        <v>57220.837808390002</v>
      </c>
      <c r="F154">
        <v>1326.3</v>
      </c>
      <c r="G154">
        <v>62.791974912584799</v>
      </c>
      <c r="H154">
        <v>-2.3703386604416701</v>
      </c>
      <c r="I154">
        <v>56.648750209644199</v>
      </c>
      <c r="J154">
        <v>-6.9900955548811501</v>
      </c>
      <c r="K154">
        <v>1262.31474828705</v>
      </c>
      <c r="L154">
        <v>1033.9871890193101</v>
      </c>
      <c r="M154">
        <v>49.022602308700399</v>
      </c>
      <c r="N154">
        <v>0.37948219016874402</v>
      </c>
      <c r="O154">
        <v>5.8961019377214701</v>
      </c>
      <c r="P154">
        <v>100.817624347036</v>
      </c>
      <c r="Q154">
        <v>-8.8464131292000003E-5</v>
      </c>
    </row>
    <row r="155" spans="1:17" x14ac:dyDescent="0.3">
      <c r="A155" t="s">
        <v>388</v>
      </c>
      <c r="B155" t="s">
        <v>389</v>
      </c>
      <c r="C155" t="str">
        <f>IFERROR(VLOOKUP(Table1[[#This Row],[Ticker]],[1]!Table1[[Symbol]:[Industry]],2,FALSE),"-")</f>
        <v>-</v>
      </c>
      <c r="D155" t="s">
        <v>32</v>
      </c>
      <c r="E155">
        <v>57120.581462559901</v>
      </c>
      <c r="F155">
        <v>63.31</v>
      </c>
      <c r="G155">
        <v>101.469620925572</v>
      </c>
      <c r="H155">
        <v>-6.2205663394980402</v>
      </c>
      <c r="I155">
        <v>18.756752570720099</v>
      </c>
      <c r="J155">
        <v>-2.8744856117720001</v>
      </c>
      <c r="K155">
        <v>63.817297913594402</v>
      </c>
      <c r="L155">
        <v>55.265306256171201</v>
      </c>
      <c r="M155">
        <v>67.721546962074498</v>
      </c>
      <c r="N155">
        <v>0.76836924326190303</v>
      </c>
      <c r="O155">
        <v>21.465803190649101</v>
      </c>
      <c r="P155">
        <v>129.80036297640601</v>
      </c>
      <c r="Q155">
        <v>0.118867250153251</v>
      </c>
    </row>
    <row r="156" spans="1:17" x14ac:dyDescent="0.3">
      <c r="A156" t="s">
        <v>390</v>
      </c>
      <c r="B156" t="s">
        <v>391</v>
      </c>
      <c r="C156" t="str">
        <f>IFERROR(VLOOKUP(Table1[[#This Row],[Ticker]],[1]!Table1[[Symbol]:[Industry]],2,FALSE),"-")</f>
        <v>-</v>
      </c>
      <c r="D156" t="s">
        <v>89</v>
      </c>
      <c r="E156">
        <v>56923.083109874999</v>
      </c>
      <c r="F156">
        <v>129.34</v>
      </c>
      <c r="G156">
        <v>180.86604519925299</v>
      </c>
      <c r="H156">
        <v>-13.3185260690547</v>
      </c>
      <c r="I156">
        <v>30.168076073359899</v>
      </c>
      <c r="J156">
        <v>-3.9814834145327</v>
      </c>
      <c r="K156">
        <v>131.85114732045099</v>
      </c>
      <c r="L156">
        <v>107.935197186778</v>
      </c>
      <c r="M156">
        <v>67.032019485442405</v>
      </c>
      <c r="N156">
        <v>0.44255570078659301</v>
      </c>
      <c r="O156">
        <v>31.823101901963799</v>
      </c>
      <c r="P156">
        <v>229.52866242038201</v>
      </c>
      <c r="Q156">
        <v>0.19111296512852</v>
      </c>
    </row>
    <row r="157" spans="1:17" x14ac:dyDescent="0.3">
      <c r="A157" t="s">
        <v>392</v>
      </c>
      <c r="B157" t="s">
        <v>393</v>
      </c>
      <c r="C157" t="str">
        <f>IFERROR(VLOOKUP(Table1[[#This Row],[Ticker]],[1]!Table1[[Symbol]:[Industry]],2,FALSE),"-")</f>
        <v>-</v>
      </c>
      <c r="D157" t="s">
        <v>104</v>
      </c>
      <c r="E157">
        <v>56855.873309729999</v>
      </c>
      <c r="F157">
        <v>500.05</v>
      </c>
      <c r="G157">
        <v>-38.4511806571156</v>
      </c>
      <c r="H157">
        <v>-0.86295257356524202</v>
      </c>
      <c r="I157">
        <v>-26.0384612208188</v>
      </c>
      <c r="J157">
        <v>-0.91190749264307502</v>
      </c>
      <c r="K157">
        <v>504.59980770935698</v>
      </c>
      <c r="L157">
        <v>538.33332160265104</v>
      </c>
      <c r="M157">
        <v>36.636358215142202</v>
      </c>
      <c r="N157">
        <v>0.78792718392035499</v>
      </c>
      <c r="O157">
        <v>35.936406359364</v>
      </c>
      <c r="P157">
        <v>13.906605922551201</v>
      </c>
      <c r="Q157">
        <v>-0.123867551281843</v>
      </c>
    </row>
    <row r="158" spans="1:17" hidden="1" x14ac:dyDescent="0.3">
      <c r="A158" t="s">
        <v>394</v>
      </c>
      <c r="B158" t="s">
        <v>395</v>
      </c>
      <c r="C158" t="str">
        <f>IFERROR(VLOOKUP(Table1[[#This Row],[Ticker]],[1]!Table1[[Symbol]:[Industry]],2,FALSE),"-")</f>
        <v>-</v>
      </c>
      <c r="D158" t="s">
        <v>86</v>
      </c>
      <c r="E158">
        <v>56478.092902130003</v>
      </c>
      <c r="F158">
        <v>318.14999999999998</v>
      </c>
      <c r="G158">
        <v>75.170498321888402</v>
      </c>
      <c r="H158">
        <v>11.9558798446447</v>
      </c>
      <c r="I158">
        <v>32.914531354483501</v>
      </c>
      <c r="J158">
        <v>5.6240793192494198</v>
      </c>
      <c r="K158">
        <v>276.09082480773498</v>
      </c>
      <c r="M158">
        <v>70.533241231063201</v>
      </c>
      <c r="N158">
        <v>1.41678760306824</v>
      </c>
      <c r="O158">
        <v>3.7246581801037202</v>
      </c>
      <c r="P158">
        <v>123.73417721518901</v>
      </c>
    </row>
    <row r="159" spans="1:17" x14ac:dyDescent="0.3">
      <c r="A159" t="s">
        <v>396</v>
      </c>
      <c r="B159" t="s">
        <v>397</v>
      </c>
      <c r="C159" t="str">
        <f>IFERROR(VLOOKUP(Table1[[#This Row],[Ticker]],[1]!Table1[[Symbol]:[Industry]],2,FALSE),"-")</f>
        <v>-</v>
      </c>
      <c r="D159" t="s">
        <v>65</v>
      </c>
      <c r="E159">
        <v>55656.278044909901</v>
      </c>
      <c r="F159">
        <v>26855.599999999999</v>
      </c>
      <c r="G159">
        <v>-9.5108196341929698</v>
      </c>
      <c r="H159">
        <v>-1.1842516876351601</v>
      </c>
      <c r="I159">
        <v>8.5005533119871401</v>
      </c>
      <c r="J159">
        <v>-2.9529642394279998</v>
      </c>
      <c r="K159">
        <v>26761.423831517401</v>
      </c>
      <c r="L159">
        <v>25502.0676661281</v>
      </c>
      <c r="M159">
        <v>45.634904442425103</v>
      </c>
      <c r="N159">
        <v>0.88450183675058902</v>
      </c>
      <c r="O159">
        <v>10.364132620384501</v>
      </c>
      <c r="P159">
        <v>22.070909090909002</v>
      </c>
      <c r="Q159">
        <v>3.2556969598782001E-2</v>
      </c>
    </row>
    <row r="160" spans="1:17" x14ac:dyDescent="0.3">
      <c r="A160" t="s">
        <v>398</v>
      </c>
      <c r="B160" t="s">
        <v>399</v>
      </c>
      <c r="C160" t="str">
        <f>IFERROR(VLOOKUP(Table1[[#This Row],[Ticker]],[1]!Table1[[Symbol]:[Industry]],2,FALSE),"-")</f>
        <v>-</v>
      </c>
      <c r="D160" t="s">
        <v>400</v>
      </c>
      <c r="E160">
        <v>55623.315462899998</v>
      </c>
      <c r="F160">
        <v>11684.25</v>
      </c>
      <c r="G160">
        <v>136.54448971138601</v>
      </c>
      <c r="H160">
        <v>20.809021156533898</v>
      </c>
      <c r="I160">
        <v>69.8700893116835</v>
      </c>
      <c r="J160">
        <v>1.55440740970887</v>
      </c>
      <c r="K160">
        <v>9430.2953944584406</v>
      </c>
      <c r="L160">
        <v>7201.9627089656296</v>
      </c>
      <c r="M160">
        <v>77.882354031418004</v>
      </c>
      <c r="N160">
        <v>1.0355927483376799</v>
      </c>
      <c r="O160">
        <v>0.52720542610780097</v>
      </c>
      <c r="P160">
        <v>195.57930685555201</v>
      </c>
      <c r="Q160">
        <v>8.8253377175584E-2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Row],[Ticker]],[1]!Table1[[Symbol]:[Industry]],2,FALSE),"-")</f>
        <v>-</v>
      </c>
      <c r="D161" t="s">
        <v>376</v>
      </c>
      <c r="E161">
        <v>55575.747020565002</v>
      </c>
      <c r="F161">
        <v>126954.85</v>
      </c>
      <c r="G161">
        <v>-7.38856069861384E-2</v>
      </c>
      <c r="H161">
        <v>-7.3496342421074603</v>
      </c>
      <c r="I161">
        <v>-5.5511412248866403</v>
      </c>
      <c r="J161">
        <v>-0.96072917672376601</v>
      </c>
      <c r="K161">
        <v>128573.136774618</v>
      </c>
      <c r="L161">
        <v>124455.531733325</v>
      </c>
      <c r="M161">
        <v>65.704353835366703</v>
      </c>
      <c r="N161">
        <v>0.65892942702661705</v>
      </c>
      <c r="O161">
        <v>19.2904406566586</v>
      </c>
      <c r="P161">
        <v>28.237222222222201</v>
      </c>
      <c r="Q161">
        <v>2.6242470542208001E-2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Row],[Ticker]],[1]!Table1[[Symbol]:[Industry]],2,FALSE),"-")</f>
        <v>-</v>
      </c>
      <c r="D162" t="s">
        <v>165</v>
      </c>
      <c r="E162">
        <v>55078.01312286</v>
      </c>
      <c r="F162">
        <v>3784.4</v>
      </c>
      <c r="G162">
        <v>-28.810652778161099</v>
      </c>
      <c r="H162">
        <v>1.65234253615375</v>
      </c>
      <c r="I162">
        <v>-1.4759497000428199</v>
      </c>
      <c r="J162">
        <v>3.13679275896865</v>
      </c>
      <c r="K162">
        <v>3663.3569243573502</v>
      </c>
      <c r="L162">
        <v>3594.8577280831501</v>
      </c>
      <c r="M162">
        <v>49.877837849026001</v>
      </c>
      <c r="N162">
        <v>0.960519953441903</v>
      </c>
      <c r="O162">
        <v>6.7540429130113102</v>
      </c>
      <c r="P162">
        <v>17.527950310559</v>
      </c>
      <c r="Q162">
        <v>7.377752307808E-3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Row],[Ticker]],[1]!Table1[[Symbol]:[Industry]],2,FALSE),"-")</f>
        <v>-</v>
      </c>
      <c r="D163" t="s">
        <v>24</v>
      </c>
      <c r="E163">
        <v>54943.685436990003</v>
      </c>
      <c r="F163">
        <v>82.91</v>
      </c>
      <c r="G163">
        <v>-20.449679804574298</v>
      </c>
      <c r="H163">
        <v>3.2093968508411099</v>
      </c>
      <c r="I163">
        <v>-17.426298276737398</v>
      </c>
      <c r="J163">
        <v>5.1917466122581297</v>
      </c>
      <c r="K163">
        <v>79.526693929566804</v>
      </c>
      <c r="L163">
        <v>80.254388547858895</v>
      </c>
      <c r="M163">
        <v>46.084171210547403</v>
      </c>
      <c r="N163">
        <v>1.0117921286260401</v>
      </c>
      <c r="O163">
        <v>21.4570015679652</v>
      </c>
      <c r="P163">
        <v>17.104519774011301</v>
      </c>
      <c r="Q163">
        <v>1.5337936896619999E-3</v>
      </c>
    </row>
    <row r="164" spans="1:17" x14ac:dyDescent="0.3">
      <c r="A164" t="s">
        <v>407</v>
      </c>
      <c r="B164" t="s">
        <v>408</v>
      </c>
      <c r="C164" t="str">
        <f>IFERROR(VLOOKUP(Table1[[#This Row],[Ticker]],[1]!Table1[[Symbol]:[Industry]],2,FALSE),"-")</f>
        <v>-</v>
      </c>
      <c r="D164" t="s">
        <v>354</v>
      </c>
      <c r="E164">
        <v>54155.814810240001</v>
      </c>
      <c r="F164">
        <v>3974.2</v>
      </c>
      <c r="G164">
        <v>34.922571434789702</v>
      </c>
      <c r="H164">
        <v>7.5119644586529999</v>
      </c>
      <c r="I164">
        <v>-3.0940685829038301</v>
      </c>
      <c r="J164">
        <v>3.8704099208463001</v>
      </c>
      <c r="K164">
        <v>3719.5571057981301</v>
      </c>
      <c r="L164">
        <v>3512.13297121392</v>
      </c>
      <c r="M164">
        <v>62.3690621294378</v>
      </c>
      <c r="N164">
        <v>0.88979955753595896</v>
      </c>
      <c r="O164">
        <v>11.9722208243168</v>
      </c>
      <c r="P164">
        <v>71.510567825045499</v>
      </c>
      <c r="Q164">
        <v>0.12243155263984599</v>
      </c>
    </row>
    <row r="165" spans="1:17" x14ac:dyDescent="0.3">
      <c r="A165" t="s">
        <v>409</v>
      </c>
      <c r="B165" t="s">
        <v>410</v>
      </c>
      <c r="C165" t="str">
        <f>IFERROR(VLOOKUP(Table1[[#This Row],[Ticker]],[1]!Table1[[Symbol]:[Industry]],2,FALSE),"-")</f>
        <v>-</v>
      </c>
      <c r="D165" t="s">
        <v>46</v>
      </c>
      <c r="E165">
        <v>52482.544166125001</v>
      </c>
      <c r="F165">
        <v>95.07</v>
      </c>
      <c r="G165">
        <v>97.400086915113306</v>
      </c>
      <c r="H165">
        <v>5.2538153889692598</v>
      </c>
      <c r="I165">
        <v>17.449923632248201</v>
      </c>
      <c r="J165">
        <v>0.98512234548302502</v>
      </c>
      <c r="K165">
        <v>87.619549741525802</v>
      </c>
      <c r="L165">
        <v>76.088804422087804</v>
      </c>
      <c r="M165">
        <v>62.204077738756602</v>
      </c>
      <c r="N165">
        <v>1.7528730040870799</v>
      </c>
      <c r="O165">
        <v>5.9219522457137002</v>
      </c>
      <c r="P165">
        <v>127.71257485029901</v>
      </c>
      <c r="Q165">
        <v>0.15027479420694501</v>
      </c>
    </row>
    <row r="166" spans="1:17" x14ac:dyDescent="0.3">
      <c r="A166" t="s">
        <v>411</v>
      </c>
      <c r="B166" t="s">
        <v>412</v>
      </c>
      <c r="C166" t="str">
        <f>IFERROR(VLOOKUP(Table1[[#This Row],[Ticker]],[1]!Table1[[Symbol]:[Industry]],2,FALSE),"-")</f>
        <v>-</v>
      </c>
      <c r="D166" t="s">
        <v>27</v>
      </c>
      <c r="E166">
        <v>52398.675000000003</v>
      </c>
      <c r="F166">
        <v>1837.5</v>
      </c>
      <c r="G166">
        <v>-9.9847202287989703</v>
      </c>
      <c r="H166">
        <v>-2.5907198322441798</v>
      </c>
      <c r="I166">
        <v>-5.2509441685354803</v>
      </c>
      <c r="J166">
        <v>-2.1036752503532199</v>
      </c>
      <c r="K166">
        <v>1825.6157373359499</v>
      </c>
      <c r="L166">
        <v>1762.9095322773301</v>
      </c>
      <c r="M166">
        <v>73.500931452575799</v>
      </c>
      <c r="N166">
        <v>0.79284256040304302</v>
      </c>
      <c r="O166">
        <v>13.4503401360544</v>
      </c>
      <c r="P166">
        <v>21.491619557671299</v>
      </c>
      <c r="Q166">
        <v>5.0689997457180003E-2</v>
      </c>
    </row>
    <row r="167" spans="1:17" x14ac:dyDescent="0.3">
      <c r="A167" t="s">
        <v>413</v>
      </c>
      <c r="B167" t="s">
        <v>414</v>
      </c>
      <c r="C167" t="str">
        <f>IFERROR(VLOOKUP(Table1[[#This Row],[Ticker]],[1]!Table1[[Symbol]:[Industry]],2,FALSE),"-")</f>
        <v>-</v>
      </c>
      <c r="D167" t="s">
        <v>119</v>
      </c>
      <c r="E167">
        <v>51789.152999999998</v>
      </c>
      <c r="F167">
        <v>275.14999999999998</v>
      </c>
      <c r="G167">
        <v>348.54028481731302</v>
      </c>
      <c r="H167">
        <v>2.12990671805021</v>
      </c>
      <c r="I167">
        <v>149.69577310784399</v>
      </c>
      <c r="J167">
        <v>-3.6544843742845599</v>
      </c>
      <c r="K167">
        <v>246.22948854783601</v>
      </c>
      <c r="L167">
        <v>174.160563596814</v>
      </c>
      <c r="M167">
        <v>66.157559614428095</v>
      </c>
      <c r="N167">
        <v>0.86043074587840995</v>
      </c>
      <c r="O167">
        <v>9.0314373977830193</v>
      </c>
      <c r="P167">
        <v>383.56766256590498</v>
      </c>
      <c r="Q167">
        <v>0.16405202814516001</v>
      </c>
    </row>
    <row r="168" spans="1:17" x14ac:dyDescent="0.3">
      <c r="A168" t="s">
        <v>415</v>
      </c>
      <c r="B168" t="s">
        <v>416</v>
      </c>
      <c r="C168" t="str">
        <f>IFERROR(VLOOKUP(Table1[[#This Row],[Ticker]],[1]!Table1[[Symbol]:[Industry]],2,FALSE),"-")</f>
        <v>-</v>
      </c>
      <c r="D168" t="s">
        <v>417</v>
      </c>
      <c r="E168">
        <v>51779.687234639998</v>
      </c>
      <c r="F168">
        <v>1528.55</v>
      </c>
      <c r="G168">
        <v>1.25539388583142</v>
      </c>
      <c r="H168">
        <v>-0.53343673198895603</v>
      </c>
      <c r="I168">
        <v>-16.632505108987999</v>
      </c>
      <c r="J168">
        <v>-2.3474213872928602</v>
      </c>
      <c r="K168">
        <v>1442.3146959493599</v>
      </c>
      <c r="L168">
        <v>1414.7091213354199</v>
      </c>
      <c r="M168">
        <v>58.313705591837703</v>
      </c>
      <c r="N168">
        <v>0.78821563100601</v>
      </c>
      <c r="O168">
        <v>12.119328775636999</v>
      </c>
      <c r="P168">
        <v>32.905834275280398</v>
      </c>
      <c r="Q168">
        <v>1.6822784802866E-2</v>
      </c>
    </row>
    <row r="169" spans="1:17" x14ac:dyDescent="0.3">
      <c r="A169" t="s">
        <v>418</v>
      </c>
      <c r="B169" t="s">
        <v>419</v>
      </c>
      <c r="C169" t="str">
        <f>IFERROR(VLOOKUP(Table1[[#This Row],[Ticker]],[1]!Table1[[Symbol]:[Industry]],2,FALSE),"-")</f>
        <v>-</v>
      </c>
      <c r="D169" t="s">
        <v>188</v>
      </c>
      <c r="E169">
        <v>51354.99429984</v>
      </c>
      <c r="F169">
        <v>16212</v>
      </c>
      <c r="G169">
        <v>-15.1157304543457</v>
      </c>
      <c r="H169">
        <v>-2.1618512109998602</v>
      </c>
      <c r="I169">
        <v>-16.680888761685001</v>
      </c>
      <c r="J169">
        <v>-6.0704381741183999</v>
      </c>
      <c r="K169">
        <v>16238.7425341854</v>
      </c>
      <c r="L169">
        <v>16246.187711382399</v>
      </c>
      <c r="M169">
        <v>49.784906708580998</v>
      </c>
      <c r="N169">
        <v>0.52864839540875996</v>
      </c>
      <c r="O169">
        <v>18.739205526770199</v>
      </c>
      <c r="P169">
        <v>14.653465346534601</v>
      </c>
      <c r="Q169">
        <v>-4.2660891012058E-2</v>
      </c>
    </row>
    <row r="170" spans="1:17" hidden="1" x14ac:dyDescent="0.3">
      <c r="A170" t="s">
        <v>420</v>
      </c>
      <c r="B170" t="s">
        <v>421</v>
      </c>
      <c r="C170" t="str">
        <f>IFERROR(VLOOKUP(Table1[[#This Row],[Ticker]],[1]!Table1[[Symbol]:[Industry]],2,FALSE),"-")</f>
        <v>-</v>
      </c>
      <c r="D170" t="s">
        <v>27</v>
      </c>
      <c r="E170">
        <v>51102.5</v>
      </c>
      <c r="F170">
        <v>1160.8499999999999</v>
      </c>
      <c r="G170">
        <v>15.646972989034101</v>
      </c>
      <c r="H170">
        <v>5.5438742696643901</v>
      </c>
      <c r="I170">
        <v>31.623394646215001</v>
      </c>
      <c r="J170">
        <v>2.4932738265113601</v>
      </c>
      <c r="K170">
        <v>980.75099999999998</v>
      </c>
      <c r="M170">
        <v>77.481887293378506</v>
      </c>
      <c r="O170">
        <v>1.1758625145367601</v>
      </c>
      <c r="P170">
        <v>53.754966887417197</v>
      </c>
    </row>
    <row r="171" spans="1:17" x14ac:dyDescent="0.3">
      <c r="A171" t="s">
        <v>422</v>
      </c>
      <c r="B171" t="s">
        <v>423</v>
      </c>
      <c r="C171" t="str">
        <f>IFERROR(VLOOKUP(Table1[[#This Row],[Ticker]],[1]!Table1[[Symbol]:[Industry]],2,FALSE),"-")</f>
        <v>-</v>
      </c>
      <c r="D171" t="s">
        <v>363</v>
      </c>
      <c r="E171">
        <v>50315.514578900002</v>
      </c>
      <c r="F171">
        <v>2188.5500000000002</v>
      </c>
      <c r="G171">
        <v>619.54052991851404</v>
      </c>
      <c r="H171">
        <v>-0.50779432364222998</v>
      </c>
      <c r="I171">
        <v>207.340431484264</v>
      </c>
      <c r="J171">
        <v>-0.65860274317659795</v>
      </c>
      <c r="K171">
        <v>1688.4840425048201</v>
      </c>
      <c r="L171">
        <v>1055.4573124020401</v>
      </c>
      <c r="M171">
        <v>90.645175286811195</v>
      </c>
      <c r="N171">
        <v>0.82997240839792297</v>
      </c>
      <c r="O171">
        <v>10.9364647826186</v>
      </c>
      <c r="P171">
        <v>687.53148614609495</v>
      </c>
      <c r="Q171">
        <v>0.21585343974482701</v>
      </c>
    </row>
    <row r="172" spans="1:17" hidden="1" x14ac:dyDescent="0.3">
      <c r="A172" t="s">
        <v>424</v>
      </c>
      <c r="B172" t="s">
        <v>425</v>
      </c>
      <c r="C172" t="str">
        <f>IFERROR(VLOOKUP(Table1[[#This Row],[Ticker]],[1]!Table1[[Symbol]:[Industry]],2,FALSE),"-")</f>
        <v>-</v>
      </c>
      <c r="D172" t="s">
        <v>119</v>
      </c>
      <c r="E172">
        <v>49871.474119829902</v>
      </c>
      <c r="F172">
        <v>185.05</v>
      </c>
      <c r="G172">
        <v>181.330330913539</v>
      </c>
      <c r="H172">
        <v>-4.4292087985414597</v>
      </c>
      <c r="I172">
        <v>70.400630288555703</v>
      </c>
      <c r="J172">
        <v>4.5508539652658699</v>
      </c>
      <c r="K172">
        <v>174.43449335746701</v>
      </c>
      <c r="M172">
        <v>66.481252846515304</v>
      </c>
      <c r="N172">
        <v>0.79227321524079397</v>
      </c>
      <c r="O172">
        <v>16.0767360172926</v>
      </c>
      <c r="P172">
        <v>295.405982905982</v>
      </c>
    </row>
    <row r="173" spans="1:17" x14ac:dyDescent="0.3">
      <c r="A173" t="s">
        <v>426</v>
      </c>
      <c r="B173" t="s">
        <v>427</v>
      </c>
      <c r="C173" t="str">
        <f>IFERROR(VLOOKUP(Table1[[#This Row],[Ticker]],[1]!Table1[[Symbol]:[Industry]],2,FALSE),"-")</f>
        <v>-</v>
      </c>
      <c r="D173" t="s">
        <v>280</v>
      </c>
      <c r="E173">
        <v>49565.389231540001</v>
      </c>
      <c r="F173">
        <v>1996</v>
      </c>
      <c r="G173">
        <v>12.081584046371299</v>
      </c>
      <c r="H173">
        <v>7.4170937836937396</v>
      </c>
      <c r="I173">
        <v>5.6869494752521996</v>
      </c>
      <c r="J173">
        <v>-2.13719218796053</v>
      </c>
      <c r="K173">
        <v>1954.6661504188501</v>
      </c>
      <c r="L173">
        <v>1786.3680828133099</v>
      </c>
      <c r="M173">
        <v>34.8098938071128</v>
      </c>
      <c r="N173">
        <v>0.63813159394602004</v>
      </c>
      <c r="O173">
        <v>9.3411823647294501</v>
      </c>
      <c r="P173">
        <v>35.777694636236802</v>
      </c>
      <c r="Q173">
        <v>1.3963204276593E-2</v>
      </c>
    </row>
    <row r="174" spans="1:17" x14ac:dyDescent="0.3">
      <c r="A174" t="s">
        <v>428</v>
      </c>
      <c r="B174" t="s">
        <v>429</v>
      </c>
      <c r="C174" t="str">
        <f>IFERROR(VLOOKUP(Table1[[#This Row],[Ticker]],[1]!Table1[[Symbol]:[Industry]],2,FALSE),"-")</f>
        <v>-</v>
      </c>
      <c r="D174" t="s">
        <v>101</v>
      </c>
      <c r="E174">
        <v>48998.391598274997</v>
      </c>
      <c r="F174">
        <v>2569.6999999999998</v>
      </c>
      <c r="G174">
        <v>16.288099330284901</v>
      </c>
      <c r="H174">
        <v>-4.4500737767214504</v>
      </c>
      <c r="I174">
        <v>10.4722580788305</v>
      </c>
      <c r="J174">
        <v>-4.48507940574929</v>
      </c>
      <c r="K174">
        <v>2537.7888187625699</v>
      </c>
      <c r="L174">
        <v>2357.6944474306001</v>
      </c>
      <c r="M174">
        <v>75.249275354543002</v>
      </c>
      <c r="N174">
        <v>0.88294037136068504</v>
      </c>
      <c r="O174">
        <v>6.8762890609799001</v>
      </c>
      <c r="P174">
        <v>46.505131128848298</v>
      </c>
      <c r="Q174">
        <v>1.27062718641E-4</v>
      </c>
    </row>
    <row r="175" spans="1:17" x14ac:dyDescent="0.3">
      <c r="A175" t="s">
        <v>430</v>
      </c>
      <c r="B175" t="s">
        <v>431</v>
      </c>
      <c r="C175" t="str">
        <f>IFERROR(VLOOKUP(Table1[[#This Row],[Ticker]],[1]!Table1[[Symbol]:[Industry]],2,FALSE),"-")</f>
        <v>-</v>
      </c>
      <c r="D175" t="s">
        <v>49</v>
      </c>
      <c r="E175">
        <v>48813.563675625002</v>
      </c>
      <c r="F175">
        <v>4879.2</v>
      </c>
      <c r="G175">
        <v>59.874101070323</v>
      </c>
      <c r="H175">
        <v>3.8584920834311198</v>
      </c>
      <c r="I175">
        <v>28.375506144190702</v>
      </c>
      <c r="J175">
        <v>3.2124434066358298</v>
      </c>
      <c r="K175">
        <v>4508.4546111966702</v>
      </c>
      <c r="L175">
        <v>3878.5876813704999</v>
      </c>
      <c r="M175">
        <v>35.882290044617903</v>
      </c>
      <c r="N175">
        <v>0.33572425572868297</v>
      </c>
      <c r="O175">
        <v>2.43482538121004</v>
      </c>
      <c r="P175">
        <v>95.708154506437694</v>
      </c>
      <c r="Q175">
        <v>5.0004298597246997E-2</v>
      </c>
    </row>
    <row r="176" spans="1:17" x14ac:dyDescent="0.3">
      <c r="A176" t="s">
        <v>432</v>
      </c>
      <c r="B176" t="s">
        <v>433</v>
      </c>
      <c r="C176" t="str">
        <f>IFERROR(VLOOKUP(Table1[[#This Row],[Ticker]],[1]!Table1[[Symbol]:[Industry]],2,FALSE),"-")</f>
        <v>-</v>
      </c>
      <c r="D176" t="s">
        <v>354</v>
      </c>
      <c r="E176">
        <v>48539.586871159998</v>
      </c>
      <c r="F176">
        <v>4834.8500000000004</v>
      </c>
      <c r="G176">
        <v>-0.27226118361357898</v>
      </c>
      <c r="H176">
        <v>1.29027022853309</v>
      </c>
      <c r="I176">
        <v>-18.087307073339399</v>
      </c>
      <c r="J176">
        <v>-1.53019808399558</v>
      </c>
      <c r="K176">
        <v>4826.67778377579</v>
      </c>
      <c r="L176">
        <v>4825.2112793054403</v>
      </c>
      <c r="M176">
        <v>52.786962990600301</v>
      </c>
      <c r="N176">
        <v>0.74058850029864898</v>
      </c>
      <c r="O176">
        <v>21.479466788007802</v>
      </c>
      <c r="P176">
        <v>28.749084614872501</v>
      </c>
      <c r="Q176">
        <v>4.6381347480054E-2</v>
      </c>
    </row>
    <row r="177" spans="1:17" x14ac:dyDescent="0.3">
      <c r="A177" t="s">
        <v>434</v>
      </c>
      <c r="B177" t="s">
        <v>435</v>
      </c>
      <c r="C177" t="str">
        <f>IFERROR(VLOOKUP(Table1[[#This Row],[Ticker]],[1]!Table1[[Symbol]:[Industry]],2,FALSE),"-")</f>
        <v>-</v>
      </c>
      <c r="D177" t="s">
        <v>32</v>
      </c>
      <c r="E177">
        <v>48259.561349784999</v>
      </c>
      <c r="F177">
        <v>64.98</v>
      </c>
      <c r="G177">
        <v>112.69226203285</v>
      </c>
      <c r="H177">
        <v>-7.8005976931955603</v>
      </c>
      <c r="I177">
        <v>32.492295848804901</v>
      </c>
      <c r="J177">
        <v>-1.5199323268211</v>
      </c>
      <c r="K177">
        <v>65.361849816722298</v>
      </c>
      <c r="L177">
        <v>55.357603892685603</v>
      </c>
      <c r="M177">
        <v>64.807128345221003</v>
      </c>
      <c r="N177">
        <v>0.613798963122406</v>
      </c>
      <c r="O177">
        <v>13.111726685133799</v>
      </c>
      <c r="P177">
        <v>142.46268656716401</v>
      </c>
      <c r="Q177">
        <v>0.107068665463026</v>
      </c>
    </row>
    <row r="178" spans="1:17" x14ac:dyDescent="0.3">
      <c r="A178" t="s">
        <v>436</v>
      </c>
      <c r="B178" t="s">
        <v>437</v>
      </c>
      <c r="C178" t="str">
        <f>IFERROR(VLOOKUP(Table1[[#This Row],[Ticker]],[1]!Table1[[Symbol]:[Industry]],2,FALSE),"-")</f>
        <v>-</v>
      </c>
      <c r="D178" t="s">
        <v>438</v>
      </c>
      <c r="E178">
        <v>48015.399143789997</v>
      </c>
      <c r="F178">
        <v>175.55</v>
      </c>
      <c r="G178">
        <v>-9.1884176873114392</v>
      </c>
      <c r="H178">
        <v>0.66646813421586404</v>
      </c>
      <c r="I178">
        <v>-8.3890246869353504</v>
      </c>
      <c r="J178">
        <v>1.02396903928396</v>
      </c>
      <c r="K178">
        <v>169.647327956391</v>
      </c>
      <c r="L178">
        <v>163.99318263139301</v>
      </c>
      <c r="M178">
        <v>35.372600793600697</v>
      </c>
      <c r="N178">
        <v>1.26963744312517</v>
      </c>
      <c r="O178">
        <v>11.364283679863201</v>
      </c>
      <c r="P178">
        <v>34.934665641814</v>
      </c>
      <c r="Q178">
        <v>-9.6089366479215996E-2</v>
      </c>
    </row>
    <row r="179" spans="1:17" x14ac:dyDescent="0.3">
      <c r="A179" t="s">
        <v>439</v>
      </c>
      <c r="B179" t="s">
        <v>440</v>
      </c>
      <c r="C179" t="str">
        <f>IFERROR(VLOOKUP(Table1[[#This Row],[Ticker]],[1]!Table1[[Symbol]:[Industry]],2,FALSE),"-")</f>
        <v>-</v>
      </c>
      <c r="D179" t="s">
        <v>383</v>
      </c>
      <c r="E179">
        <v>47019.599255699999</v>
      </c>
      <c r="F179">
        <v>1624.95</v>
      </c>
      <c r="G179">
        <v>-3.0396164126945799</v>
      </c>
      <c r="H179">
        <v>-7.93976018215072</v>
      </c>
      <c r="I179">
        <v>-8.7863096754307399</v>
      </c>
      <c r="J179">
        <v>2.81353515766097</v>
      </c>
      <c r="K179">
        <v>1581.0891433935701</v>
      </c>
      <c r="L179">
        <v>1528.11707152895</v>
      </c>
      <c r="M179">
        <v>67.581921081443696</v>
      </c>
      <c r="N179">
        <v>1.0751852376709801</v>
      </c>
      <c r="O179">
        <v>10.7726391581279</v>
      </c>
      <c r="P179">
        <v>25.188751926039998</v>
      </c>
      <c r="Q179">
        <v>0.10290590524719299</v>
      </c>
    </row>
    <row r="180" spans="1:17" x14ac:dyDescent="0.3">
      <c r="A180" t="s">
        <v>441</v>
      </c>
      <c r="B180" t="s">
        <v>442</v>
      </c>
      <c r="C180" t="str">
        <f>IFERROR(VLOOKUP(Table1[[#This Row],[Ticker]],[1]!Table1[[Symbol]:[Industry]],2,FALSE),"-")</f>
        <v>-</v>
      </c>
      <c r="D180" t="s">
        <v>143</v>
      </c>
      <c r="E180">
        <v>46849.763086874998</v>
      </c>
      <c r="F180">
        <v>11414.9</v>
      </c>
      <c r="G180">
        <v>145.231908416968</v>
      </c>
      <c r="H180">
        <v>-0.36692261922695402</v>
      </c>
      <c r="I180">
        <v>110.156247295047</v>
      </c>
      <c r="J180">
        <v>2.9255862171349301</v>
      </c>
      <c r="K180">
        <v>9922.60487741826</v>
      </c>
      <c r="L180">
        <v>7169.3229422224103</v>
      </c>
      <c r="M180">
        <v>63.8682435301697</v>
      </c>
      <c r="N180">
        <v>0.58362114131116005</v>
      </c>
      <c r="O180">
        <v>8.4512347896170894</v>
      </c>
      <c r="P180">
        <v>192.99776688313301</v>
      </c>
      <c r="Q180">
        <v>0.17072960071101201</v>
      </c>
    </row>
    <row r="181" spans="1:17" x14ac:dyDescent="0.3">
      <c r="A181" t="s">
        <v>443</v>
      </c>
      <c r="B181" t="s">
        <v>444</v>
      </c>
      <c r="C181" t="str">
        <f>IFERROR(VLOOKUP(Table1[[#This Row],[Ticker]],[1]!Table1[[Symbol]:[Industry]],2,FALSE),"-")</f>
        <v>-</v>
      </c>
      <c r="D181" t="s">
        <v>445</v>
      </c>
      <c r="E181">
        <v>46398.295895670002</v>
      </c>
      <c r="F181">
        <v>999.05</v>
      </c>
      <c r="G181">
        <v>111.635289097529</v>
      </c>
      <c r="H181">
        <v>38.250604092663998</v>
      </c>
      <c r="I181">
        <v>13.646579410547</v>
      </c>
      <c r="J181">
        <v>29.535981625298199</v>
      </c>
      <c r="K181">
        <v>771.30797546238398</v>
      </c>
      <c r="L181">
        <v>681.11776587086604</v>
      </c>
      <c r="M181">
        <v>65.472409045723296</v>
      </c>
      <c r="N181">
        <v>3.82210791682335</v>
      </c>
      <c r="O181">
        <v>18.812872228617099</v>
      </c>
      <c r="P181">
        <v>143.670731707317</v>
      </c>
      <c r="Q181">
        <v>0.131001753915373</v>
      </c>
    </row>
    <row r="182" spans="1:17" x14ac:dyDescent="0.3">
      <c r="A182" t="s">
        <v>446</v>
      </c>
      <c r="B182" t="s">
        <v>447</v>
      </c>
      <c r="C182" t="str">
        <f>IFERROR(VLOOKUP(Table1[[#This Row],[Ticker]],[1]!Table1[[Symbol]:[Industry]],2,FALSE),"-")</f>
        <v>-</v>
      </c>
      <c r="D182" t="s">
        <v>49</v>
      </c>
      <c r="E182">
        <v>46097.677282445002</v>
      </c>
      <c r="F182">
        <v>682.2</v>
      </c>
      <c r="G182">
        <v>-35.565004924042299</v>
      </c>
      <c r="H182">
        <v>5.7052003075066304</v>
      </c>
      <c r="I182">
        <v>-22.4607035183361</v>
      </c>
      <c r="J182">
        <v>1.8956552826376301</v>
      </c>
      <c r="K182">
        <v>643.92266664706096</v>
      </c>
      <c r="L182">
        <v>658.21077831659102</v>
      </c>
      <c r="M182">
        <v>48.668077266971999</v>
      </c>
      <c r="N182">
        <v>1.09733889871124</v>
      </c>
      <c r="O182">
        <v>19.231896804456099</v>
      </c>
      <c r="P182">
        <v>23.207513093732999</v>
      </c>
      <c r="Q182">
        <v>-4.9880046049739996E-3</v>
      </c>
    </row>
    <row r="183" spans="1:17" x14ac:dyDescent="0.3">
      <c r="A183" t="s">
        <v>448</v>
      </c>
      <c r="B183" t="s">
        <v>449</v>
      </c>
      <c r="C183" t="str">
        <f>IFERROR(VLOOKUP(Table1[[#This Row],[Ticker]],[1]!Table1[[Symbol]:[Industry]],2,FALSE),"-")</f>
        <v>-</v>
      </c>
      <c r="D183" t="s">
        <v>134</v>
      </c>
      <c r="E183">
        <v>45944.709023809999</v>
      </c>
      <c r="F183">
        <v>57904.1</v>
      </c>
      <c r="G183">
        <v>12.2909877899832</v>
      </c>
      <c r="H183">
        <v>5.7609906025211703</v>
      </c>
      <c r="I183">
        <v>50.923276570595199</v>
      </c>
      <c r="J183">
        <v>-2.0613676530249099</v>
      </c>
      <c r="K183">
        <v>50346.895887042097</v>
      </c>
      <c r="L183">
        <v>43153.9553332918</v>
      </c>
      <c r="M183">
        <v>59.890182609098403</v>
      </c>
      <c r="N183">
        <v>1.0299342981062301</v>
      </c>
      <c r="O183">
        <v>1.8822501342737401</v>
      </c>
      <c r="P183">
        <v>65.545762014083195</v>
      </c>
      <c r="Q183">
        <v>-2.4130294704264001E-2</v>
      </c>
    </row>
    <row r="184" spans="1:17" x14ac:dyDescent="0.3">
      <c r="A184" t="s">
        <v>450</v>
      </c>
      <c r="B184" t="s">
        <v>451</v>
      </c>
      <c r="C184" t="str">
        <f>IFERROR(VLOOKUP(Table1[[#This Row],[Ticker]],[1]!Table1[[Symbol]:[Industry]],2,FALSE),"-")</f>
        <v>-</v>
      </c>
      <c r="D184" t="s">
        <v>354</v>
      </c>
      <c r="E184">
        <v>45928.563117799997</v>
      </c>
      <c r="F184">
        <v>7106.05</v>
      </c>
      <c r="G184">
        <v>-32.436806932908297</v>
      </c>
      <c r="H184">
        <v>-5.2662124261857599</v>
      </c>
      <c r="I184">
        <v>-30.908905100765701</v>
      </c>
      <c r="J184">
        <v>-1.12548815956994</v>
      </c>
      <c r="K184">
        <v>7262.8350609244699</v>
      </c>
      <c r="L184">
        <v>7528.3873810875903</v>
      </c>
      <c r="M184">
        <v>61.232923437457899</v>
      </c>
      <c r="N184">
        <v>0.81145628400762804</v>
      </c>
      <c r="O184">
        <v>29.4671441940318</v>
      </c>
      <c r="P184">
        <v>10.838064636885401</v>
      </c>
      <c r="Q184">
        <v>6.8990724400252001E-2</v>
      </c>
    </row>
    <row r="185" spans="1:17" x14ac:dyDescent="0.3">
      <c r="A185" t="s">
        <v>452</v>
      </c>
      <c r="B185" t="s">
        <v>453</v>
      </c>
      <c r="C185" t="str">
        <f>IFERROR(VLOOKUP(Table1[[#This Row],[Ticker]],[1]!Table1[[Symbol]:[Industry]],2,FALSE),"-")</f>
        <v>-</v>
      </c>
      <c r="D185" t="s">
        <v>454</v>
      </c>
      <c r="E185">
        <v>45810.002687519998</v>
      </c>
      <c r="F185">
        <v>318.2</v>
      </c>
      <c r="G185">
        <v>17.3202900694276</v>
      </c>
      <c r="H185">
        <v>3.4541918846449202</v>
      </c>
      <c r="I185">
        <v>36.443992697468701</v>
      </c>
      <c r="J185">
        <v>-0.75524349340875496</v>
      </c>
      <c r="K185">
        <v>303.21308173498801</v>
      </c>
      <c r="L185">
        <v>268.07743854418197</v>
      </c>
      <c r="M185">
        <v>46.807116720502599</v>
      </c>
      <c r="N185">
        <v>0.90169641613645601</v>
      </c>
      <c r="O185">
        <v>4.9811439346323096</v>
      </c>
      <c r="P185">
        <v>65.988523735002602</v>
      </c>
      <c r="Q185">
        <v>-3.600418020985E-3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Row],[Ticker]],[1]!Table1[[Symbol]:[Industry]],2,FALSE),"-")</f>
        <v>-</v>
      </c>
      <c r="D186" t="s">
        <v>400</v>
      </c>
      <c r="E186">
        <v>45382.496514699997</v>
      </c>
      <c r="F186">
        <v>1504.5</v>
      </c>
      <c r="G186">
        <v>68.789068457259901</v>
      </c>
      <c r="H186">
        <v>6.9189957468266901</v>
      </c>
      <c r="I186">
        <v>44.635427518960299</v>
      </c>
      <c r="J186">
        <v>-5.4887656546280403E-2</v>
      </c>
      <c r="K186">
        <v>1368.32187027897</v>
      </c>
      <c r="L186">
        <v>1133.1621715516201</v>
      </c>
      <c r="M186">
        <v>65.061754359531406</v>
      </c>
      <c r="N186">
        <v>0.81443823265327897</v>
      </c>
      <c r="O186">
        <v>3.6889332003987998</v>
      </c>
      <c r="P186">
        <v>101.94630872483199</v>
      </c>
      <c r="Q186">
        <v>9.9590965656809992E-3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Row],[Ticker]],[1]!Table1[[Symbol]:[Industry]],2,FALSE),"-")</f>
        <v>-</v>
      </c>
      <c r="D187" t="s">
        <v>21</v>
      </c>
      <c r="E187">
        <v>45187.461373534999</v>
      </c>
      <c r="F187">
        <v>2408.3000000000002</v>
      </c>
      <c r="G187">
        <v>5.6755165070710403</v>
      </c>
      <c r="H187">
        <v>-3.3141968651209099</v>
      </c>
      <c r="I187">
        <v>-22.375366095725401</v>
      </c>
      <c r="J187">
        <v>-1.5548938553288401</v>
      </c>
      <c r="K187">
        <v>2386.6709125928301</v>
      </c>
      <c r="L187">
        <v>2386.4946592777501</v>
      </c>
      <c r="M187">
        <v>64.132193367430105</v>
      </c>
      <c r="N187">
        <v>1.0247149936745701</v>
      </c>
      <c r="O187">
        <v>17.825852260930901</v>
      </c>
      <c r="P187">
        <v>33.231909714538602</v>
      </c>
      <c r="Q187">
        <v>-8.2871127851600005E-3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Row],[Ticker]],[1]!Table1[[Symbol]:[Industry]],2,FALSE),"-")</f>
        <v>-</v>
      </c>
      <c r="D188" t="s">
        <v>124</v>
      </c>
      <c r="E188">
        <v>44845.410265525003</v>
      </c>
      <c r="F188">
        <v>335.2</v>
      </c>
      <c r="G188">
        <v>-44.707372862982403</v>
      </c>
      <c r="H188">
        <v>-6.1715305069648698</v>
      </c>
      <c r="I188">
        <v>-18.793747750586999</v>
      </c>
      <c r="J188">
        <v>-3.5223012202400699</v>
      </c>
      <c r="K188">
        <v>342.73536036339902</v>
      </c>
      <c r="L188">
        <v>360.26705245259399</v>
      </c>
      <c r="M188">
        <v>60.246149793285099</v>
      </c>
      <c r="N188">
        <v>0.53564842507029597</v>
      </c>
      <c r="O188">
        <v>26.103818615751699</v>
      </c>
      <c r="P188">
        <v>17.2848145556333</v>
      </c>
      <c r="Q188">
        <v>-4.2280944041690003E-3</v>
      </c>
    </row>
    <row r="189" spans="1:17" hidden="1" x14ac:dyDescent="0.3">
      <c r="A189" t="s">
        <v>461</v>
      </c>
      <c r="B189" t="s">
        <v>462</v>
      </c>
      <c r="C189" t="str">
        <f>IFERROR(VLOOKUP(Table1[[#This Row],[Ticker]],[1]!Table1[[Symbol]:[Industry]],2,FALSE),"-")</f>
        <v>-</v>
      </c>
      <c r="D189" t="s">
        <v>21</v>
      </c>
      <c r="E189">
        <v>43992.723735849999</v>
      </c>
      <c r="F189">
        <v>1000.95</v>
      </c>
      <c r="G189">
        <v>-50.852520063866102</v>
      </c>
      <c r="H189">
        <v>-12.036580221329601</v>
      </c>
      <c r="I189">
        <v>-27.888130682934602</v>
      </c>
      <c r="J189">
        <v>-4.57341790374418</v>
      </c>
      <c r="K189">
        <v>1048.84499670061</v>
      </c>
      <c r="M189">
        <v>71.044420636490699</v>
      </c>
      <c r="N189">
        <v>1.4163236190866599</v>
      </c>
      <c r="O189">
        <v>39.867126230081404</v>
      </c>
      <c r="P189">
        <v>1.9037923135657799</v>
      </c>
    </row>
    <row r="190" spans="1:17" x14ac:dyDescent="0.3">
      <c r="A190" t="s">
        <v>463</v>
      </c>
      <c r="B190" t="s">
        <v>464</v>
      </c>
      <c r="C190" t="str">
        <f>IFERROR(VLOOKUP(Table1[[#This Row],[Ticker]],[1]!Table1[[Symbol]:[Industry]],2,FALSE),"-")</f>
        <v>-</v>
      </c>
      <c r="D190" t="s">
        <v>46</v>
      </c>
      <c r="E190">
        <v>43812.945</v>
      </c>
      <c r="F190">
        <v>65.709999999999994</v>
      </c>
      <c r="G190">
        <v>114.051278925771</v>
      </c>
      <c r="H190">
        <v>-14.069059925355599</v>
      </c>
      <c r="I190">
        <v>45.903228078485903</v>
      </c>
      <c r="J190">
        <v>-2.8043113184475699</v>
      </c>
      <c r="K190">
        <v>66.8550831195749</v>
      </c>
      <c r="L190">
        <v>54.512076843168103</v>
      </c>
      <c r="M190">
        <v>67.607485137671304</v>
      </c>
      <c r="N190">
        <v>2.37655512658496</v>
      </c>
      <c r="O190">
        <v>18.931669456703698</v>
      </c>
      <c r="P190">
        <v>163.366733466933</v>
      </c>
      <c r="Q190">
        <v>0.175602080616265</v>
      </c>
    </row>
    <row r="191" spans="1:17" x14ac:dyDescent="0.3">
      <c r="A191" t="s">
        <v>465</v>
      </c>
      <c r="B191" t="s">
        <v>466</v>
      </c>
      <c r="C191" t="str">
        <f>IFERROR(VLOOKUP(Table1[[#This Row],[Ticker]],[1]!Table1[[Symbol]:[Industry]],2,FALSE),"-")</f>
        <v>-</v>
      </c>
      <c r="D191" t="s">
        <v>255</v>
      </c>
      <c r="E191">
        <v>43599.612498374998</v>
      </c>
      <c r="F191">
        <v>1052.8</v>
      </c>
      <c r="G191">
        <v>57.326585115100201</v>
      </c>
      <c r="H191">
        <v>24.1683698542511</v>
      </c>
      <c r="I191">
        <v>47.587704233869601</v>
      </c>
      <c r="J191">
        <v>0.87714450554464596</v>
      </c>
      <c r="K191">
        <v>852.84505581433802</v>
      </c>
      <c r="L191">
        <v>710.46037556655699</v>
      </c>
      <c r="M191">
        <v>73.841538244756194</v>
      </c>
      <c r="N191">
        <v>1.4207424476911801</v>
      </c>
      <c r="O191">
        <v>12.841945288753699</v>
      </c>
      <c r="P191">
        <v>91.906671527524495</v>
      </c>
      <c r="Q191">
        <v>0.10693842152293501</v>
      </c>
    </row>
    <row r="192" spans="1:17" x14ac:dyDescent="0.3">
      <c r="A192" t="s">
        <v>467</v>
      </c>
      <c r="B192" t="s">
        <v>468</v>
      </c>
      <c r="C192" t="str">
        <f>IFERROR(VLOOKUP(Table1[[#This Row],[Ticker]],[1]!Table1[[Symbol]:[Industry]],2,FALSE),"-")</f>
        <v>-</v>
      </c>
      <c r="D192" t="s">
        <v>21</v>
      </c>
      <c r="E192">
        <v>42080.655637019998</v>
      </c>
      <c r="F192">
        <v>1579.05</v>
      </c>
      <c r="G192">
        <v>19.754227784325501</v>
      </c>
      <c r="H192">
        <v>-1.3002915152821299</v>
      </c>
      <c r="I192">
        <v>-7.7486520680614204</v>
      </c>
      <c r="J192">
        <v>7.6902281724018904</v>
      </c>
      <c r="K192">
        <v>1498.6332218822299</v>
      </c>
      <c r="L192">
        <v>1397.5848894462999</v>
      </c>
      <c r="M192">
        <v>68.644535057775798</v>
      </c>
      <c r="N192">
        <v>0.885132201343379</v>
      </c>
      <c r="O192">
        <v>11.712738671986299</v>
      </c>
      <c r="P192">
        <v>64.313215400624301</v>
      </c>
      <c r="Q192">
        <v>0.20254822871667</v>
      </c>
    </row>
    <row r="193" spans="1:17" hidden="1" x14ac:dyDescent="0.3">
      <c r="A193" t="s">
        <v>469</v>
      </c>
      <c r="B193" t="s">
        <v>470</v>
      </c>
      <c r="C193" t="str">
        <f>IFERROR(VLOOKUP(Table1[[#This Row],[Ticker]],[1]!Table1[[Symbol]:[Industry]],2,FALSE),"-")</f>
        <v>-</v>
      </c>
      <c r="D193" t="s">
        <v>32</v>
      </c>
      <c r="E193">
        <v>41751.164513520001</v>
      </c>
      <c r="F193">
        <v>59.9</v>
      </c>
      <c r="G193">
        <v>74.597165930374203</v>
      </c>
      <c r="H193">
        <v>-5.4022870520071198</v>
      </c>
      <c r="I193">
        <v>26.275407004970901</v>
      </c>
      <c r="J193">
        <v>-6.9015851918899802</v>
      </c>
      <c r="K193">
        <v>60.462419475266799</v>
      </c>
      <c r="L193">
        <v>52.787839828244302</v>
      </c>
      <c r="M193">
        <v>60.813984355834002</v>
      </c>
      <c r="N193">
        <v>0.71868529176754203</v>
      </c>
      <c r="O193">
        <v>29.382303839732799</v>
      </c>
      <c r="P193">
        <v>103.395585738539</v>
      </c>
      <c r="Q193">
        <v>0.100364445419818</v>
      </c>
    </row>
    <row r="194" spans="1:17" x14ac:dyDescent="0.3">
      <c r="A194" t="s">
        <v>471</v>
      </c>
      <c r="B194" t="s">
        <v>472</v>
      </c>
      <c r="C194" t="str">
        <f>IFERROR(VLOOKUP(Table1[[#This Row],[Ticker]],[1]!Table1[[Symbol]:[Industry]],2,FALSE),"-")</f>
        <v>-</v>
      </c>
      <c r="D194" t="s">
        <v>95</v>
      </c>
      <c r="E194">
        <v>41425.505532609997</v>
      </c>
      <c r="F194">
        <v>438.15</v>
      </c>
      <c r="G194">
        <v>209.43440157406101</v>
      </c>
      <c r="H194">
        <v>8.6581284886286092</v>
      </c>
      <c r="I194">
        <v>16.518981913374802</v>
      </c>
      <c r="J194">
        <v>10.4839598820214</v>
      </c>
      <c r="K194">
        <v>408.20247744843903</v>
      </c>
      <c r="L194">
        <v>346.38510640542802</v>
      </c>
      <c r="M194">
        <v>45.146427115994904</v>
      </c>
      <c r="N194">
        <v>1.80322171680855</v>
      </c>
      <c r="O194">
        <v>6.1166267260070697</v>
      </c>
      <c r="P194">
        <v>244.593000393236</v>
      </c>
      <c r="Q194">
        <v>0.17868643443740301</v>
      </c>
    </row>
    <row r="195" spans="1:17" x14ac:dyDescent="0.3">
      <c r="A195" t="s">
        <v>473</v>
      </c>
      <c r="B195" t="s">
        <v>474</v>
      </c>
      <c r="C195" t="str">
        <f>IFERROR(VLOOKUP(Table1[[#This Row],[Ticker]],[1]!Table1[[Symbol]:[Industry]],2,FALSE),"-")</f>
        <v>-</v>
      </c>
      <c r="D195" t="s">
        <v>475</v>
      </c>
      <c r="E195">
        <v>41350.458656265</v>
      </c>
      <c r="F195">
        <v>4198.7</v>
      </c>
      <c r="G195">
        <v>63.715963672016201</v>
      </c>
      <c r="H195">
        <v>7.51667707341376</v>
      </c>
      <c r="I195">
        <v>29.942257772229599</v>
      </c>
      <c r="J195">
        <v>-1.45605095589625</v>
      </c>
      <c r="K195">
        <v>3768.4657621681099</v>
      </c>
      <c r="L195">
        <v>3187.8117143705399</v>
      </c>
      <c r="M195">
        <v>68.367600737118096</v>
      </c>
      <c r="N195">
        <v>0.89857648577090099</v>
      </c>
      <c r="O195">
        <v>5.0217924595708103</v>
      </c>
      <c r="P195">
        <v>95.1975825197582</v>
      </c>
      <c r="Q195">
        <v>0.14225236811417799</v>
      </c>
    </row>
    <row r="196" spans="1:17" x14ac:dyDescent="0.3">
      <c r="A196" t="s">
        <v>476</v>
      </c>
      <c r="B196" t="s">
        <v>477</v>
      </c>
      <c r="C196" t="str">
        <f>IFERROR(VLOOKUP(Table1[[#This Row],[Ticker]],[1]!Table1[[Symbol]:[Industry]],2,FALSE),"-")</f>
        <v>-</v>
      </c>
      <c r="D196" t="s">
        <v>65</v>
      </c>
      <c r="E196">
        <v>41180.065774889998</v>
      </c>
      <c r="F196">
        <v>2641.6</v>
      </c>
      <c r="G196">
        <v>57.582824301400798</v>
      </c>
      <c r="H196">
        <v>5.0669998340532096</v>
      </c>
      <c r="I196">
        <v>38.399099119663198</v>
      </c>
      <c r="J196">
        <v>-2.8592200308453801</v>
      </c>
      <c r="K196">
        <v>2363.52541963558</v>
      </c>
      <c r="L196">
        <v>2007.93053625005</v>
      </c>
      <c r="M196">
        <v>78.660456343237499</v>
      </c>
      <c r="N196">
        <v>0.863589215022038</v>
      </c>
      <c r="O196">
        <v>4.4821320411871701</v>
      </c>
      <c r="P196">
        <v>91.802504991831498</v>
      </c>
      <c r="Q196">
        <v>3.4702545624756997E-2</v>
      </c>
    </row>
    <row r="197" spans="1:17" x14ac:dyDescent="0.3">
      <c r="A197" t="s">
        <v>478</v>
      </c>
      <c r="B197" t="s">
        <v>479</v>
      </c>
      <c r="C197" t="str">
        <f>IFERROR(VLOOKUP(Table1[[#This Row],[Ticker]],[1]!Table1[[Symbol]:[Industry]],2,FALSE),"-")</f>
        <v>-</v>
      </c>
      <c r="D197" t="s">
        <v>480</v>
      </c>
      <c r="E197">
        <v>40353.75</v>
      </c>
      <c r="F197">
        <v>579.65</v>
      </c>
      <c r="G197">
        <v>122.17188828471301</v>
      </c>
      <c r="H197">
        <v>16.472852481885699</v>
      </c>
      <c r="I197">
        <v>84.486509052357803</v>
      </c>
      <c r="J197">
        <v>4.5130998444806298</v>
      </c>
      <c r="K197">
        <v>484.96047402771802</v>
      </c>
      <c r="L197">
        <v>368.31640743307202</v>
      </c>
      <c r="M197">
        <v>62.9019856129948</v>
      </c>
      <c r="N197">
        <v>0.79377379422703398</v>
      </c>
      <c r="O197">
        <v>7.0214784783921402</v>
      </c>
      <c r="P197">
        <v>153.12227074235801</v>
      </c>
      <c r="Q197">
        <v>0.10665894189093</v>
      </c>
    </row>
    <row r="198" spans="1:17" x14ac:dyDescent="0.3">
      <c r="A198" t="s">
        <v>481</v>
      </c>
      <c r="B198" t="s">
        <v>482</v>
      </c>
      <c r="C198" t="str">
        <f>IFERROR(VLOOKUP(Table1[[#This Row],[Ticker]],[1]!Table1[[Symbol]:[Industry]],2,FALSE),"-")</f>
        <v>-</v>
      </c>
      <c r="D198" t="s">
        <v>24</v>
      </c>
      <c r="E198">
        <v>39875.8859376849</v>
      </c>
      <c r="F198">
        <v>176</v>
      </c>
      <c r="G198">
        <v>18.008470512330099</v>
      </c>
      <c r="H198">
        <v>4.4162803749636703</v>
      </c>
      <c r="I198">
        <v>3.2129179923938902</v>
      </c>
      <c r="J198">
        <v>0.132077861958</v>
      </c>
      <c r="K198">
        <v>164.53465914214499</v>
      </c>
      <c r="L198">
        <v>152.81428847363199</v>
      </c>
      <c r="M198">
        <v>58.366968460913498</v>
      </c>
      <c r="N198">
        <v>1.00864929258717</v>
      </c>
      <c r="O198">
        <v>2.1193181818181799</v>
      </c>
      <c r="P198">
        <v>45.454545454545404</v>
      </c>
      <c r="Q198">
        <v>5.9589854062767997E-2</v>
      </c>
    </row>
    <row r="199" spans="1:17" x14ac:dyDescent="0.3">
      <c r="A199" t="s">
        <v>483</v>
      </c>
      <c r="B199" t="s">
        <v>484</v>
      </c>
      <c r="C199" t="str">
        <f>IFERROR(VLOOKUP(Table1[[#This Row],[Ticker]],[1]!Table1[[Symbol]:[Industry]],2,FALSE),"-")</f>
        <v>-</v>
      </c>
      <c r="D199" t="s">
        <v>485</v>
      </c>
      <c r="E199">
        <v>39657.487468259998</v>
      </c>
      <c r="F199">
        <v>40455.85</v>
      </c>
      <c r="G199">
        <v>-20.2049067872968</v>
      </c>
      <c r="H199">
        <v>10.6546196161477</v>
      </c>
      <c r="I199">
        <v>-3.41360305966912</v>
      </c>
      <c r="J199">
        <v>3.9738787524689698</v>
      </c>
      <c r="K199">
        <v>37165.911627329602</v>
      </c>
      <c r="L199">
        <v>37196.9321471902</v>
      </c>
      <c r="M199">
        <v>52.995346049189699</v>
      </c>
      <c r="N199">
        <v>0.70282121398143405</v>
      </c>
      <c r="O199">
        <v>6.0044468228945798</v>
      </c>
      <c r="P199">
        <v>22.3338035473184</v>
      </c>
      <c r="Q199">
        <v>-3.9927237955888997E-2</v>
      </c>
    </row>
    <row r="200" spans="1:17" x14ac:dyDescent="0.3">
      <c r="A200" t="s">
        <v>486</v>
      </c>
      <c r="B200" t="s">
        <v>487</v>
      </c>
      <c r="C200" t="str">
        <f>IFERROR(VLOOKUP(Table1[[#This Row],[Ticker]],[1]!Table1[[Symbol]:[Industry]],2,FALSE),"-")</f>
        <v>-</v>
      </c>
      <c r="D200" t="s">
        <v>35</v>
      </c>
      <c r="E200">
        <v>39378.959999999999</v>
      </c>
      <c r="F200">
        <v>238.71</v>
      </c>
      <c r="G200">
        <v>77.7270490602574</v>
      </c>
      <c r="H200">
        <v>-5.9991412674397802E-2</v>
      </c>
      <c r="I200">
        <v>1.0922010626904199</v>
      </c>
      <c r="J200">
        <v>-0.152958972444074</v>
      </c>
      <c r="K200">
        <v>235.24847546424999</v>
      </c>
      <c r="L200">
        <v>211.26124151378201</v>
      </c>
      <c r="M200">
        <v>56.332471561007601</v>
      </c>
      <c r="N200">
        <v>1.47409956151685</v>
      </c>
      <c r="O200">
        <v>36.022789158393003</v>
      </c>
      <c r="P200">
        <v>109.302937308198</v>
      </c>
      <c r="Q200">
        <v>2.8050508355903999E-2</v>
      </c>
    </row>
    <row r="201" spans="1:17" x14ac:dyDescent="0.3">
      <c r="A201" t="s">
        <v>488</v>
      </c>
      <c r="B201" t="s">
        <v>489</v>
      </c>
      <c r="C201" t="str">
        <f>IFERROR(VLOOKUP(Table1[[#This Row],[Ticker]],[1]!Table1[[Symbol]:[Industry]],2,FALSE),"-")</f>
        <v>-</v>
      </c>
      <c r="D201" t="s">
        <v>49</v>
      </c>
      <c r="E201">
        <v>39277.215998649997</v>
      </c>
      <c r="F201">
        <v>185.51</v>
      </c>
      <c r="G201">
        <v>29.264275287749001</v>
      </c>
      <c r="H201">
        <v>11.099074570296301</v>
      </c>
      <c r="I201">
        <v>10.1384519171254</v>
      </c>
      <c r="J201">
        <v>-1.18423865686097</v>
      </c>
      <c r="K201">
        <v>166.55428925501701</v>
      </c>
      <c r="L201">
        <v>153.316238554411</v>
      </c>
      <c r="M201">
        <v>42.803682330012002</v>
      </c>
      <c r="N201">
        <v>2.7427010118762198</v>
      </c>
      <c r="O201">
        <v>0.64147485310763697</v>
      </c>
      <c r="P201">
        <v>61.383210091343997</v>
      </c>
      <c r="Q201">
        <v>4.5215461490257999E-2</v>
      </c>
    </row>
    <row r="202" spans="1:17" x14ac:dyDescent="0.3">
      <c r="A202" t="s">
        <v>490</v>
      </c>
      <c r="B202" t="s">
        <v>491</v>
      </c>
      <c r="C202" t="str">
        <f>IFERROR(VLOOKUP(Table1[[#This Row],[Ticker]],[1]!Table1[[Symbol]:[Industry]],2,FALSE),"-")</f>
        <v>-</v>
      </c>
      <c r="D202" t="s">
        <v>445</v>
      </c>
      <c r="E202">
        <v>38716.342122779999</v>
      </c>
      <c r="F202">
        <v>571.1</v>
      </c>
      <c r="G202">
        <v>-43.3113063067198</v>
      </c>
      <c r="H202">
        <v>7.1258594281314096</v>
      </c>
      <c r="I202">
        <v>-13.669204319457799</v>
      </c>
      <c r="J202">
        <v>2.76027767283114</v>
      </c>
      <c r="K202">
        <v>522.60044847230904</v>
      </c>
      <c r="L202">
        <v>545.902610808953</v>
      </c>
      <c r="M202">
        <v>58.830165649136703</v>
      </c>
      <c r="N202">
        <v>0.82111437224054196</v>
      </c>
      <c r="O202">
        <v>20.635615478900299</v>
      </c>
      <c r="P202">
        <v>27.534613666815499</v>
      </c>
      <c r="Q202">
        <v>-0.153506311372405</v>
      </c>
    </row>
    <row r="203" spans="1:17" x14ac:dyDescent="0.3">
      <c r="A203" t="s">
        <v>492</v>
      </c>
      <c r="B203" t="s">
        <v>493</v>
      </c>
      <c r="C203" t="str">
        <f>IFERROR(VLOOKUP(Table1[[#This Row],[Ticker]],[1]!Table1[[Symbol]:[Industry]],2,FALSE),"-")</f>
        <v>-</v>
      </c>
      <c r="D203" t="s">
        <v>494</v>
      </c>
      <c r="E203">
        <v>38662.590489529997</v>
      </c>
      <c r="F203">
        <v>4500</v>
      </c>
      <c r="G203">
        <v>64.464159085650905</v>
      </c>
      <c r="H203">
        <v>1.5347355781168199</v>
      </c>
      <c r="I203">
        <v>35.864855235318302</v>
      </c>
      <c r="J203">
        <v>-7.9728390671578699</v>
      </c>
      <c r="K203">
        <v>4153.6849842953397</v>
      </c>
      <c r="L203">
        <v>3381.03547496072</v>
      </c>
      <c r="M203">
        <v>68.732265119099296</v>
      </c>
      <c r="N203">
        <v>1.3890771426608499</v>
      </c>
      <c r="O203">
        <v>11.9933333333333</v>
      </c>
      <c r="P203">
        <v>102.42914979757001</v>
      </c>
      <c r="Q203">
        <v>0.26312499280419999</v>
      </c>
    </row>
    <row r="204" spans="1:17" x14ac:dyDescent="0.3">
      <c r="A204" t="s">
        <v>495</v>
      </c>
      <c r="B204" t="s">
        <v>496</v>
      </c>
      <c r="C204" t="str">
        <f>IFERROR(VLOOKUP(Table1[[#This Row],[Ticker]],[1]!Table1[[Symbol]:[Industry]],2,FALSE),"-")</f>
        <v>-</v>
      </c>
      <c r="D204" t="s">
        <v>273</v>
      </c>
      <c r="E204">
        <v>38517.848922074998</v>
      </c>
      <c r="F204">
        <v>672.4</v>
      </c>
      <c r="G204">
        <v>135.569914246872</v>
      </c>
      <c r="H204">
        <v>3.8011165462742902</v>
      </c>
      <c r="I204">
        <v>40.502261777785101</v>
      </c>
      <c r="J204">
        <v>-0.23089717064062701</v>
      </c>
      <c r="K204">
        <v>595.39139827632698</v>
      </c>
      <c r="L204">
        <v>489.54845562802899</v>
      </c>
      <c r="M204">
        <v>66.670433984177805</v>
      </c>
      <c r="N204">
        <v>1.0548236917721101</v>
      </c>
      <c r="O204">
        <v>0.87745389649018701</v>
      </c>
      <c r="P204">
        <v>169.175340272217</v>
      </c>
      <c r="Q204">
        <v>4.9993387263910997E-2</v>
      </c>
    </row>
    <row r="205" spans="1:17" x14ac:dyDescent="0.3">
      <c r="A205" t="s">
        <v>497</v>
      </c>
      <c r="B205" t="s">
        <v>498</v>
      </c>
      <c r="C205" t="str">
        <f>IFERROR(VLOOKUP(Table1[[#This Row],[Ticker]],[1]!Table1[[Symbol]:[Industry]],2,FALSE),"-")</f>
        <v>-</v>
      </c>
      <c r="D205" t="s">
        <v>18</v>
      </c>
      <c r="E205">
        <v>38320.572259105</v>
      </c>
      <c r="F205">
        <v>215.95</v>
      </c>
      <c r="G205">
        <v>153.36820970141801</v>
      </c>
      <c r="H205">
        <v>-1.0214761229843501</v>
      </c>
      <c r="I205">
        <v>55.389700399041899</v>
      </c>
      <c r="J205">
        <v>2.79347465941221</v>
      </c>
      <c r="K205">
        <v>215.13165246710099</v>
      </c>
      <c r="L205">
        <v>177.60767516793601</v>
      </c>
      <c r="M205">
        <v>54.8825803538777</v>
      </c>
      <c r="N205">
        <v>0.92805049084317204</v>
      </c>
      <c r="O205">
        <v>33.943042370919201</v>
      </c>
      <c r="P205">
        <v>185.08250825082499</v>
      </c>
      <c r="Q205">
        <v>0.12345434817079801</v>
      </c>
    </row>
    <row r="206" spans="1:17" x14ac:dyDescent="0.3">
      <c r="A206" t="s">
        <v>499</v>
      </c>
      <c r="B206" t="s">
        <v>500</v>
      </c>
      <c r="C206" t="str">
        <f>IFERROR(VLOOKUP(Table1[[#This Row],[Ticker]],[1]!Table1[[Symbol]:[Industry]],2,FALSE),"-")</f>
        <v>-</v>
      </c>
      <c r="D206" t="s">
        <v>185</v>
      </c>
      <c r="E206">
        <v>38308.91045625</v>
      </c>
      <c r="F206">
        <v>612.9</v>
      </c>
      <c r="G206">
        <v>4.3808457140540398</v>
      </c>
      <c r="H206">
        <v>5.9877290983378897</v>
      </c>
      <c r="I206">
        <v>24.682708037652699</v>
      </c>
      <c r="J206">
        <v>-4.3703138564444197</v>
      </c>
      <c r="K206">
        <v>573.30328555474102</v>
      </c>
      <c r="L206">
        <v>529.02329125530798</v>
      </c>
      <c r="M206">
        <v>57.061559857941504</v>
      </c>
      <c r="N206">
        <v>1.1631716929481299</v>
      </c>
      <c r="O206">
        <v>5.8818730624898103</v>
      </c>
      <c r="P206">
        <v>54.363430298451</v>
      </c>
      <c r="Q206">
        <v>-2.7890682739947999E-2</v>
      </c>
    </row>
    <row r="207" spans="1:17" x14ac:dyDescent="0.3">
      <c r="A207" t="s">
        <v>501</v>
      </c>
      <c r="B207" t="s">
        <v>502</v>
      </c>
      <c r="C207" t="str">
        <f>IFERROR(VLOOKUP(Table1[[#This Row],[Ticker]],[1]!Table1[[Symbol]:[Industry]],2,FALSE),"-")</f>
        <v>-</v>
      </c>
      <c r="D207" t="s">
        <v>503</v>
      </c>
      <c r="E207">
        <v>38231.93514999</v>
      </c>
      <c r="F207">
        <v>339.25</v>
      </c>
      <c r="G207">
        <v>14.297285834703301</v>
      </c>
      <c r="H207">
        <v>5.0995727033018303</v>
      </c>
      <c r="I207">
        <v>24.238180857175401</v>
      </c>
      <c r="J207">
        <v>3.0033594855332</v>
      </c>
      <c r="K207">
        <v>312.86269579610502</v>
      </c>
      <c r="L207">
        <v>281.061351717425</v>
      </c>
      <c r="M207">
        <v>71.919042847814694</v>
      </c>
      <c r="N207">
        <v>0.649138598306787</v>
      </c>
      <c r="O207">
        <v>3.4635224760501</v>
      </c>
      <c r="P207">
        <v>55.9770114942528</v>
      </c>
      <c r="Q207">
        <v>-6.5726923957930006E-2</v>
      </c>
    </row>
    <row r="208" spans="1:17" x14ac:dyDescent="0.3">
      <c r="A208" t="s">
        <v>504</v>
      </c>
      <c r="B208" t="s">
        <v>505</v>
      </c>
      <c r="C208" t="str">
        <f>IFERROR(VLOOKUP(Table1[[#This Row],[Ticker]],[1]!Table1[[Symbol]:[Industry]],2,FALSE),"-")</f>
        <v>-</v>
      </c>
      <c r="D208" t="s">
        <v>255</v>
      </c>
      <c r="E208">
        <v>36970.472819839997</v>
      </c>
      <c r="F208">
        <v>633.9</v>
      </c>
      <c r="G208">
        <v>-4.3207697610677798</v>
      </c>
      <c r="H208">
        <v>-2.7133359314342198</v>
      </c>
      <c r="I208">
        <v>-1.59967828355985</v>
      </c>
      <c r="J208">
        <v>-3.20890073131417</v>
      </c>
      <c r="K208">
        <v>639.88290064262605</v>
      </c>
      <c r="L208">
        <v>611.94630558274002</v>
      </c>
      <c r="M208">
        <v>59.358378491894797</v>
      </c>
      <c r="N208">
        <v>0.67407309733612797</v>
      </c>
      <c r="O208">
        <v>13.401167376557799</v>
      </c>
      <c r="P208">
        <v>29.8709280885064</v>
      </c>
      <c r="Q208">
        <v>5.0255047462979999E-2</v>
      </c>
    </row>
    <row r="209" spans="1:17" x14ac:dyDescent="0.3">
      <c r="A209" t="s">
        <v>506</v>
      </c>
      <c r="B209" t="s">
        <v>507</v>
      </c>
      <c r="C209" t="str">
        <f>IFERROR(VLOOKUP(Table1[[#This Row],[Ticker]],[1]!Table1[[Symbol]:[Industry]],2,FALSE),"-")</f>
        <v>-</v>
      </c>
      <c r="D209" t="s">
        <v>508</v>
      </c>
      <c r="E209">
        <v>36959.099770590001</v>
      </c>
      <c r="F209">
        <v>2520.5500000000002</v>
      </c>
      <c r="G209">
        <v>295.29322017481502</v>
      </c>
      <c r="H209">
        <v>-11.929256742188301</v>
      </c>
      <c r="I209">
        <v>-2.02352960706911</v>
      </c>
      <c r="J209">
        <v>-10.1520900403538</v>
      </c>
      <c r="K209">
        <v>2661.2401029739699</v>
      </c>
      <c r="L209">
        <v>2212.5023547434998</v>
      </c>
      <c r="M209">
        <v>48.755230634660201</v>
      </c>
      <c r="N209">
        <v>0.520836325917586</v>
      </c>
      <c r="O209">
        <v>29.523318323381702</v>
      </c>
      <c r="P209">
        <v>327.93718166383701</v>
      </c>
      <c r="Q209">
        <v>0.19818571403298599</v>
      </c>
    </row>
    <row r="210" spans="1:17" x14ac:dyDescent="0.3">
      <c r="A210" t="s">
        <v>509</v>
      </c>
      <c r="B210" t="s">
        <v>510</v>
      </c>
      <c r="C210" t="str">
        <f>IFERROR(VLOOKUP(Table1[[#This Row],[Ticker]],[1]!Table1[[Symbol]:[Industry]],2,FALSE),"-")</f>
        <v>-</v>
      </c>
      <c r="D210" t="s">
        <v>445</v>
      </c>
      <c r="E210">
        <v>36904.009519615</v>
      </c>
      <c r="F210">
        <v>1525.35</v>
      </c>
      <c r="G210">
        <v>35.808794533075002</v>
      </c>
      <c r="H210">
        <v>18.116459221624201</v>
      </c>
      <c r="I210">
        <v>9.6429358090566701</v>
      </c>
      <c r="J210">
        <v>0.30859860404498202</v>
      </c>
      <c r="K210">
        <v>1332.2783682333099</v>
      </c>
      <c r="L210">
        <v>1177.3731876121101</v>
      </c>
      <c r="M210">
        <v>66.022255042617203</v>
      </c>
      <c r="N210">
        <v>1.70905772649103</v>
      </c>
      <c r="O210">
        <v>10.6926279214606</v>
      </c>
      <c r="P210">
        <v>66.969514531224306</v>
      </c>
      <c r="Q210">
        <v>2.2464768633188002E-2</v>
      </c>
    </row>
    <row r="211" spans="1:17" x14ac:dyDescent="0.3">
      <c r="A211" t="s">
        <v>511</v>
      </c>
      <c r="B211" t="s">
        <v>512</v>
      </c>
      <c r="C211" t="str">
        <f>IFERROR(VLOOKUP(Table1[[#This Row],[Ticker]],[1]!Table1[[Symbol]:[Industry]],2,FALSE),"-")</f>
        <v>-</v>
      </c>
      <c r="D211" t="s">
        <v>513</v>
      </c>
      <c r="E211">
        <v>35934.612583200003</v>
      </c>
      <c r="F211">
        <v>329.55</v>
      </c>
      <c r="G211">
        <v>157.13099930508699</v>
      </c>
      <c r="H211">
        <v>-15.6489021750139</v>
      </c>
      <c r="I211">
        <v>30.176259537494001</v>
      </c>
      <c r="J211">
        <v>-2.1187883587048999</v>
      </c>
      <c r="K211">
        <v>342.04366837692203</v>
      </c>
      <c r="L211">
        <v>270.818974686057</v>
      </c>
      <c r="M211">
        <v>43.5738909441218</v>
      </c>
      <c r="N211">
        <v>0.43938739189621601</v>
      </c>
      <c r="O211">
        <v>26.1720527992717</v>
      </c>
      <c r="P211">
        <v>191.63716814159201</v>
      </c>
      <c r="Q211">
        <v>7.1170988485774994E-2</v>
      </c>
    </row>
    <row r="212" spans="1:17" x14ac:dyDescent="0.3">
      <c r="A212" t="s">
        <v>514</v>
      </c>
      <c r="B212" t="s">
        <v>515</v>
      </c>
      <c r="C212" t="str">
        <f>IFERROR(VLOOKUP(Table1[[#This Row],[Ticker]],[1]!Table1[[Symbol]:[Industry]],2,FALSE),"-")</f>
        <v>-</v>
      </c>
      <c r="D212" t="s">
        <v>516</v>
      </c>
      <c r="E212">
        <v>35704.589330000003</v>
      </c>
      <c r="F212">
        <v>769.85</v>
      </c>
      <c r="G212">
        <v>69.429299218155194</v>
      </c>
      <c r="H212">
        <v>9.72671649580343</v>
      </c>
      <c r="I212">
        <v>38.724651883033602</v>
      </c>
      <c r="J212">
        <v>-1.03986589749801</v>
      </c>
      <c r="K212">
        <v>670.02249963190695</v>
      </c>
      <c r="L212">
        <v>582.947053005714</v>
      </c>
      <c r="M212">
        <v>52.894840607274297</v>
      </c>
      <c r="N212">
        <v>1.3122204850175101</v>
      </c>
      <c r="O212">
        <v>0.84432032214067898</v>
      </c>
      <c r="P212">
        <v>101.162790697674</v>
      </c>
      <c r="Q212">
        <v>1.6008777239186998E-2</v>
      </c>
    </row>
    <row r="213" spans="1:17" x14ac:dyDescent="0.3">
      <c r="A213" t="s">
        <v>517</v>
      </c>
      <c r="B213" t="s">
        <v>518</v>
      </c>
      <c r="C213" t="str">
        <f>IFERROR(VLOOKUP(Table1[[#This Row],[Ticker]],[1]!Table1[[Symbol]:[Industry]],2,FALSE),"-")</f>
        <v>-</v>
      </c>
      <c r="D213" t="s">
        <v>49</v>
      </c>
      <c r="E213">
        <v>35495.284854899997</v>
      </c>
      <c r="F213">
        <v>424.7</v>
      </c>
      <c r="G213">
        <v>-1.1373440568047599</v>
      </c>
      <c r="H213">
        <v>-12.0867446268586</v>
      </c>
      <c r="I213">
        <v>-14.6419981391037</v>
      </c>
      <c r="J213">
        <v>-5.8963819937834101</v>
      </c>
      <c r="K213">
        <v>451.218013781872</v>
      </c>
      <c r="L213">
        <v>435.40126689077499</v>
      </c>
      <c r="M213">
        <v>39.453936840487799</v>
      </c>
      <c r="N213">
        <v>1.3917783214172299</v>
      </c>
      <c r="O213">
        <v>22.368730868848601</v>
      </c>
      <c r="P213">
        <v>27.883167720566</v>
      </c>
      <c r="Q213">
        <v>0.12858088298420201</v>
      </c>
    </row>
    <row r="214" spans="1:17" x14ac:dyDescent="0.3">
      <c r="A214" t="s">
        <v>519</v>
      </c>
      <c r="B214" t="s">
        <v>520</v>
      </c>
      <c r="C214" t="str">
        <f>IFERROR(VLOOKUP(Table1[[#This Row],[Ticker]],[1]!Table1[[Symbol]:[Industry]],2,FALSE),"-")</f>
        <v>-</v>
      </c>
      <c r="D214" t="s">
        <v>168</v>
      </c>
      <c r="E214">
        <v>35474.542965904999</v>
      </c>
      <c r="F214">
        <v>188.47</v>
      </c>
      <c r="G214">
        <v>101.362149095357</v>
      </c>
      <c r="H214">
        <v>-5.7279956760681099</v>
      </c>
      <c r="I214">
        <v>52.279769475791703</v>
      </c>
      <c r="J214">
        <v>-1.80234999593497</v>
      </c>
      <c r="K214">
        <v>182.64691627703101</v>
      </c>
      <c r="L214">
        <v>147.817651260736</v>
      </c>
      <c r="M214">
        <v>56.682804523535602</v>
      </c>
      <c r="N214">
        <v>0.68512329030780095</v>
      </c>
      <c r="O214">
        <v>9.4603915742558602</v>
      </c>
      <c r="P214">
        <v>133.68877867327899</v>
      </c>
      <c r="Q214">
        <v>0.10159200269977001</v>
      </c>
    </row>
    <row r="215" spans="1:17" x14ac:dyDescent="0.3">
      <c r="A215" t="s">
        <v>521</v>
      </c>
      <c r="B215" t="s">
        <v>522</v>
      </c>
      <c r="C215" t="str">
        <f>IFERROR(VLOOKUP(Table1[[#This Row],[Ticker]],[1]!Table1[[Symbol]:[Industry]],2,FALSE),"-")</f>
        <v>-</v>
      </c>
      <c r="D215" t="s">
        <v>523</v>
      </c>
      <c r="E215">
        <v>35470.015749999999</v>
      </c>
      <c r="F215">
        <v>3332.25</v>
      </c>
      <c r="G215">
        <v>-16.448355774044799</v>
      </c>
      <c r="H215">
        <v>-1.2045765976512699</v>
      </c>
      <c r="I215">
        <v>-18.679640737001598</v>
      </c>
      <c r="J215">
        <v>0.94230614772709198</v>
      </c>
      <c r="K215">
        <v>3259.3827246741898</v>
      </c>
      <c r="L215">
        <v>3255.14557144317</v>
      </c>
      <c r="M215">
        <v>43.197625612487201</v>
      </c>
      <c r="N215">
        <v>2.5471898308183598</v>
      </c>
      <c r="O215">
        <v>17.638232425538298</v>
      </c>
      <c r="P215">
        <v>34.5819870759289</v>
      </c>
      <c r="Q215">
        <v>0.13687249416623201</v>
      </c>
    </row>
    <row r="216" spans="1:17" x14ac:dyDescent="0.3">
      <c r="A216" t="s">
        <v>524</v>
      </c>
      <c r="B216" t="s">
        <v>525</v>
      </c>
      <c r="C216" t="str">
        <f>IFERROR(VLOOKUP(Table1[[#This Row],[Ticker]],[1]!Table1[[Symbol]:[Industry]],2,FALSE),"-")</f>
        <v>-</v>
      </c>
      <c r="D216" t="s">
        <v>238</v>
      </c>
      <c r="E216">
        <v>35240.44824125</v>
      </c>
      <c r="F216">
        <v>4208.05</v>
      </c>
      <c r="G216">
        <v>-0.30156300188836799</v>
      </c>
      <c r="H216">
        <v>12.3053926849842</v>
      </c>
      <c r="I216">
        <v>6.0831123334405603</v>
      </c>
      <c r="J216">
        <v>6.0961833480161598</v>
      </c>
      <c r="K216">
        <v>3873.5934442545799</v>
      </c>
      <c r="L216">
        <v>3683.2652284587998</v>
      </c>
      <c r="M216">
        <v>46.824176596803497</v>
      </c>
      <c r="N216">
        <v>1.1516726626578799</v>
      </c>
      <c r="O216">
        <v>10.0272097527358</v>
      </c>
      <c r="P216">
        <v>35.7107151495605</v>
      </c>
      <c r="Q216">
        <v>5.9342558277888001E-2</v>
      </c>
    </row>
    <row r="217" spans="1:17" hidden="1" x14ac:dyDescent="0.3">
      <c r="A217" t="s">
        <v>526</v>
      </c>
      <c r="B217" t="s">
        <v>527</v>
      </c>
      <c r="C217" t="str">
        <f>IFERROR(VLOOKUP(Table1[[#This Row],[Ticker]],[1]!Table1[[Symbol]:[Industry]],2,FALSE),"-")</f>
        <v>-</v>
      </c>
      <c r="D217" t="s">
        <v>143</v>
      </c>
      <c r="E217">
        <v>35178.233443650002</v>
      </c>
      <c r="F217">
        <v>1571.1</v>
      </c>
      <c r="G217">
        <v>609.13671954209201</v>
      </c>
      <c r="H217">
        <v>15.1433012948557</v>
      </c>
      <c r="I217">
        <v>221.785519742383</v>
      </c>
      <c r="J217">
        <v>-2.63514867297495</v>
      </c>
      <c r="K217">
        <v>1284.5914364534799</v>
      </c>
      <c r="L217">
        <v>845.114173655164</v>
      </c>
      <c r="M217">
        <v>73.496044887224002</v>
      </c>
      <c r="N217">
        <v>0.97233768460476699</v>
      </c>
      <c r="O217">
        <v>5.65845585895232</v>
      </c>
      <c r="P217">
        <v>662.66990291262096</v>
      </c>
      <c r="Q217">
        <v>0.21529634951642301</v>
      </c>
    </row>
    <row r="218" spans="1:17" x14ac:dyDescent="0.3">
      <c r="A218" t="s">
        <v>528</v>
      </c>
      <c r="B218" t="s">
        <v>529</v>
      </c>
      <c r="C218" t="str">
        <f>IFERROR(VLOOKUP(Table1[[#This Row],[Ticker]],[1]!Table1[[Symbol]:[Industry]],2,FALSE),"-")</f>
        <v>-</v>
      </c>
      <c r="D218" t="s">
        <v>283</v>
      </c>
      <c r="E218">
        <v>34879.066437599999</v>
      </c>
      <c r="F218">
        <v>484.9</v>
      </c>
      <c r="G218">
        <v>33.052369662988802</v>
      </c>
      <c r="H218">
        <v>2.91433677167349</v>
      </c>
      <c r="I218">
        <v>11.308667070425599</v>
      </c>
      <c r="J218">
        <v>-4.1761972761131103</v>
      </c>
      <c r="K218">
        <v>459.04753595913701</v>
      </c>
      <c r="L218">
        <v>409.33703457457301</v>
      </c>
      <c r="M218">
        <v>59.495479486503598</v>
      </c>
      <c r="N218">
        <v>1.3999917087652101</v>
      </c>
      <c r="O218">
        <v>5.1453908022272596</v>
      </c>
      <c r="P218">
        <v>62.472776009381803</v>
      </c>
      <c r="Q218">
        <v>6.8014179400344002E-2</v>
      </c>
    </row>
    <row r="219" spans="1:17" x14ac:dyDescent="0.3">
      <c r="A219" t="s">
        <v>530</v>
      </c>
      <c r="B219" t="s">
        <v>531</v>
      </c>
      <c r="C219" t="str">
        <f>IFERROR(VLOOKUP(Table1[[#This Row],[Ticker]],[1]!Table1[[Symbol]:[Industry]],2,FALSE),"-")</f>
        <v>-</v>
      </c>
      <c r="D219" t="s">
        <v>129</v>
      </c>
      <c r="E219">
        <v>34609.414185324997</v>
      </c>
      <c r="F219">
        <v>726.15</v>
      </c>
      <c r="G219">
        <v>62.261773764473602</v>
      </c>
      <c r="H219">
        <v>0.29797795514777897</v>
      </c>
      <c r="I219">
        <v>4.9533800781124899</v>
      </c>
      <c r="J219">
        <v>-0.61119262901890803</v>
      </c>
      <c r="K219">
        <v>693.25347315796296</v>
      </c>
      <c r="L219">
        <v>602.19133791808497</v>
      </c>
      <c r="M219">
        <v>36.841270988496802</v>
      </c>
      <c r="N219">
        <v>1.12566225525244</v>
      </c>
      <c r="O219">
        <v>6.7134889485643301</v>
      </c>
      <c r="P219">
        <v>94.157754010695101</v>
      </c>
      <c r="Q219">
        <v>0.25204291888257702</v>
      </c>
    </row>
    <row r="220" spans="1:17" x14ac:dyDescent="0.3">
      <c r="A220" t="s">
        <v>532</v>
      </c>
      <c r="B220" t="s">
        <v>533</v>
      </c>
      <c r="C220" t="str">
        <f>IFERROR(VLOOKUP(Table1[[#This Row],[Ticker]],[1]!Table1[[Symbol]:[Industry]],2,FALSE),"-")</f>
        <v>-</v>
      </c>
      <c r="D220" t="s">
        <v>534</v>
      </c>
      <c r="E220">
        <v>34574.809169350003</v>
      </c>
      <c r="F220">
        <v>37862.9</v>
      </c>
      <c r="G220">
        <v>10.5568953069278</v>
      </c>
      <c r="H220">
        <v>20.5907335002073</v>
      </c>
      <c r="I220">
        <v>9.2900528331673495</v>
      </c>
      <c r="J220">
        <v>3.7199146035267399</v>
      </c>
      <c r="K220">
        <v>33273.334820232798</v>
      </c>
      <c r="L220">
        <v>31099.304041030999</v>
      </c>
      <c r="M220">
        <v>58.591275477713999</v>
      </c>
      <c r="N220">
        <v>1.03234975251837</v>
      </c>
      <c r="O220">
        <v>5.3170781952782198</v>
      </c>
      <c r="P220">
        <v>42.192053477542402</v>
      </c>
      <c r="Q220">
        <v>-1.0457871959770999E-2</v>
      </c>
    </row>
    <row r="221" spans="1:17" x14ac:dyDescent="0.3">
      <c r="A221" t="s">
        <v>535</v>
      </c>
      <c r="B221" t="s">
        <v>536</v>
      </c>
      <c r="C221" t="str">
        <f>IFERROR(VLOOKUP(Table1[[#This Row],[Ticker]],[1]!Table1[[Symbol]:[Industry]],2,FALSE),"-")</f>
        <v>-</v>
      </c>
      <c r="D221" t="s">
        <v>101</v>
      </c>
      <c r="E221">
        <v>33616.974760104997</v>
      </c>
      <c r="F221">
        <v>1816.6</v>
      </c>
      <c r="G221">
        <v>-44.406500512019598</v>
      </c>
      <c r="H221">
        <v>-2.1352611998500599</v>
      </c>
      <c r="I221">
        <v>-29.977290885209701</v>
      </c>
      <c r="J221">
        <v>-4.7252724805657804</v>
      </c>
      <c r="K221">
        <v>1854.7550563671</v>
      </c>
      <c r="L221">
        <v>1988.7202945177301</v>
      </c>
      <c r="M221">
        <v>44.187344768760703</v>
      </c>
      <c r="N221">
        <v>1.0310971381019201</v>
      </c>
      <c r="O221">
        <v>33.8049102719365</v>
      </c>
      <c r="P221">
        <v>10.003633280852601</v>
      </c>
      <c r="Q221">
        <v>-3.2560972237900998E-2</v>
      </c>
    </row>
    <row r="222" spans="1:17" x14ac:dyDescent="0.3">
      <c r="A222" t="s">
        <v>537</v>
      </c>
      <c r="B222" t="s">
        <v>538</v>
      </c>
      <c r="C222" t="str">
        <f>IFERROR(VLOOKUP(Table1[[#This Row],[Ticker]],[1]!Table1[[Symbol]:[Industry]],2,FALSE),"-")</f>
        <v>-</v>
      </c>
      <c r="D222" t="s">
        <v>371</v>
      </c>
      <c r="E222">
        <v>33577.732738879997</v>
      </c>
      <c r="F222">
        <v>632.79999999999995</v>
      </c>
      <c r="G222">
        <v>242.539832471171</v>
      </c>
      <c r="H222">
        <v>11.825390850546601</v>
      </c>
      <c r="I222">
        <v>90.603438097542707</v>
      </c>
      <c r="J222">
        <v>-2.9419880596332701</v>
      </c>
      <c r="K222">
        <v>583.91819158468604</v>
      </c>
      <c r="L222">
        <v>431.29415016136898</v>
      </c>
      <c r="M222">
        <v>44.188769190513902</v>
      </c>
      <c r="N222">
        <v>0.65588316699592597</v>
      </c>
      <c r="O222">
        <v>14.0960809102402</v>
      </c>
      <c r="P222">
        <v>275.54896142433199</v>
      </c>
      <c r="Q222">
        <v>9.9178242043874001E-2</v>
      </c>
    </row>
    <row r="223" spans="1:17" x14ac:dyDescent="0.3">
      <c r="A223" t="s">
        <v>539</v>
      </c>
      <c r="B223" t="s">
        <v>540</v>
      </c>
      <c r="C223" t="str">
        <f>IFERROR(VLOOKUP(Table1[[#This Row],[Ticker]],[1]!Table1[[Symbol]:[Industry]],2,FALSE),"-")</f>
        <v>-</v>
      </c>
      <c r="D223" t="s">
        <v>49</v>
      </c>
      <c r="E223">
        <v>33501.239079679901</v>
      </c>
      <c r="F223">
        <v>306.05</v>
      </c>
      <c r="G223">
        <v>-27.9608296802529</v>
      </c>
      <c r="H223">
        <v>9.7428357332669595</v>
      </c>
      <c r="I223">
        <v>1.9906032728635601</v>
      </c>
      <c r="J223">
        <v>0.44915229270396501</v>
      </c>
      <c r="K223">
        <v>281.70879907241402</v>
      </c>
      <c r="L223">
        <v>277.71167289557201</v>
      </c>
      <c r="M223">
        <v>66.482182648439903</v>
      </c>
      <c r="N223">
        <v>1.1169593248720699</v>
      </c>
      <c r="O223">
        <v>13.2331318412024</v>
      </c>
      <c r="P223">
        <v>28.944596587318301</v>
      </c>
      <c r="Q223">
        <v>4.6903195662041999E-2</v>
      </c>
    </row>
    <row r="224" spans="1:17" x14ac:dyDescent="0.3">
      <c r="A224" t="s">
        <v>541</v>
      </c>
      <c r="B224" t="s">
        <v>542</v>
      </c>
      <c r="C224" t="str">
        <f>IFERROR(VLOOKUP(Table1[[#This Row],[Ticker]],[1]!Table1[[Symbol]:[Industry]],2,FALSE),"-")</f>
        <v>-</v>
      </c>
      <c r="D224" t="s">
        <v>273</v>
      </c>
      <c r="E224">
        <v>33422.493608159901</v>
      </c>
      <c r="F224">
        <v>6733.9</v>
      </c>
      <c r="G224">
        <v>163.788591354278</v>
      </c>
      <c r="H224">
        <v>-1.6462044186248601</v>
      </c>
      <c r="I224">
        <v>48.637200615761898</v>
      </c>
      <c r="J224">
        <v>-4.0552890617025303</v>
      </c>
      <c r="K224">
        <v>6583.1894019840502</v>
      </c>
      <c r="L224">
        <v>5421.1859250145199</v>
      </c>
      <c r="M224">
        <v>50.114844238764903</v>
      </c>
      <c r="N224">
        <v>1.2555068920932</v>
      </c>
      <c r="O224">
        <v>44.891519030576603</v>
      </c>
      <c r="P224">
        <v>195.34649122806999</v>
      </c>
      <c r="Q224">
        <v>0.160514758069218</v>
      </c>
    </row>
    <row r="225" spans="1:17" x14ac:dyDescent="0.3">
      <c r="A225" t="s">
        <v>543</v>
      </c>
      <c r="B225" t="s">
        <v>544</v>
      </c>
      <c r="C225" t="str">
        <f>IFERROR(VLOOKUP(Table1[[#This Row],[Ticker]],[1]!Table1[[Symbol]:[Industry]],2,FALSE),"-")</f>
        <v>-</v>
      </c>
      <c r="D225" t="s">
        <v>35</v>
      </c>
      <c r="E225">
        <v>33256.984907414997</v>
      </c>
      <c r="F225">
        <v>979.65</v>
      </c>
      <c r="G225">
        <v>4.2692555582161003</v>
      </c>
      <c r="H225">
        <v>-1.5151325859337901</v>
      </c>
      <c r="I225">
        <v>-5.7881917930920999</v>
      </c>
      <c r="J225">
        <v>-1.59631833580961</v>
      </c>
      <c r="K225">
        <v>975.55381318585796</v>
      </c>
      <c r="L225">
        <v>939.56543686438897</v>
      </c>
      <c r="M225">
        <v>36.859909850402197</v>
      </c>
      <c r="N225">
        <v>0.804063979301744</v>
      </c>
      <c r="O225">
        <v>11.468381564844501</v>
      </c>
      <c r="P225">
        <v>33.831967213114702</v>
      </c>
      <c r="Q225">
        <v>-4.3753353384966998E-2</v>
      </c>
    </row>
    <row r="226" spans="1:17" x14ac:dyDescent="0.3">
      <c r="A226" t="s">
        <v>545</v>
      </c>
      <c r="B226" t="s">
        <v>546</v>
      </c>
      <c r="C226" t="str">
        <f>IFERROR(VLOOKUP(Table1[[#This Row],[Ticker]],[1]!Table1[[Symbol]:[Industry]],2,FALSE),"-")</f>
        <v>-</v>
      </c>
      <c r="D226" t="s">
        <v>65</v>
      </c>
      <c r="E226">
        <v>32924.464890950003</v>
      </c>
      <c r="F226">
        <v>1101.75</v>
      </c>
      <c r="G226">
        <v>21.698269243496402</v>
      </c>
      <c r="H226">
        <v>-17.137502660805499</v>
      </c>
      <c r="I226">
        <v>-7.03377580008401</v>
      </c>
      <c r="J226">
        <v>-5.6228604754280296</v>
      </c>
      <c r="K226">
        <v>1216.96482474204</v>
      </c>
      <c r="L226">
        <v>1135.04045074594</v>
      </c>
      <c r="M226">
        <v>45.0242798945498</v>
      </c>
      <c r="N226">
        <v>1.03091180760263</v>
      </c>
      <c r="O226">
        <v>24.765146358066701</v>
      </c>
      <c r="P226">
        <v>59.3967013888888</v>
      </c>
      <c r="Q226">
        <v>-1.2098095357586E-2</v>
      </c>
    </row>
    <row r="227" spans="1:17" x14ac:dyDescent="0.3">
      <c r="A227" t="s">
        <v>547</v>
      </c>
      <c r="B227" t="s">
        <v>548</v>
      </c>
      <c r="C227" t="str">
        <f>IFERROR(VLOOKUP(Table1[[#This Row],[Ticker]],[1]!Table1[[Symbol]:[Industry]],2,FALSE),"-")</f>
        <v>-</v>
      </c>
      <c r="D227" t="s">
        <v>146</v>
      </c>
      <c r="E227">
        <v>32322.499355790002</v>
      </c>
      <c r="F227">
        <v>233.84</v>
      </c>
      <c r="G227">
        <v>111.039937159296</v>
      </c>
      <c r="H227">
        <v>-3.3202615145193901</v>
      </c>
      <c r="I227">
        <v>-17.648683080758602</v>
      </c>
      <c r="J227">
        <v>-0.36313810843219702</v>
      </c>
      <c r="K227">
        <v>229.52194683432799</v>
      </c>
      <c r="L227">
        <v>202.49608168027001</v>
      </c>
      <c r="M227">
        <v>48.460892203796398</v>
      </c>
      <c r="N227">
        <v>0.64016430881132702</v>
      </c>
      <c r="O227">
        <v>25.620082107423801</v>
      </c>
      <c r="P227">
        <v>142.32124352331601</v>
      </c>
      <c r="Q227">
        <v>0.13819705662259901</v>
      </c>
    </row>
    <row r="228" spans="1:17" x14ac:dyDescent="0.3">
      <c r="A228" t="s">
        <v>549</v>
      </c>
      <c r="B228" t="s">
        <v>550</v>
      </c>
      <c r="C228" t="str">
        <f>IFERROR(VLOOKUP(Table1[[#This Row],[Ticker]],[1]!Table1[[Symbol]:[Industry]],2,FALSE),"-")</f>
        <v>-</v>
      </c>
      <c r="D228" t="s">
        <v>268</v>
      </c>
      <c r="E228">
        <v>32259.682057319998</v>
      </c>
      <c r="F228">
        <v>2459.75</v>
      </c>
      <c r="G228">
        <v>-16.914566779038299</v>
      </c>
      <c r="H228">
        <v>2.98248929958348</v>
      </c>
      <c r="I228">
        <v>-11.6215626964965</v>
      </c>
      <c r="J228">
        <v>3.41427360599089</v>
      </c>
      <c r="K228">
        <v>2368.84608629487</v>
      </c>
      <c r="L228">
        <v>2261.4713331388102</v>
      </c>
      <c r="M228">
        <v>37.864289863254598</v>
      </c>
      <c r="N228">
        <v>1.2455432176636401</v>
      </c>
      <c r="O228">
        <v>7.5719077141986002</v>
      </c>
      <c r="P228">
        <v>29.446900326281401</v>
      </c>
      <c r="Q228">
        <v>5.836528096737E-3</v>
      </c>
    </row>
    <row r="229" spans="1:17" x14ac:dyDescent="0.3">
      <c r="A229" t="s">
        <v>551</v>
      </c>
      <c r="B229" t="s">
        <v>552</v>
      </c>
      <c r="C229" t="str">
        <f>IFERROR(VLOOKUP(Table1[[#This Row],[Ticker]],[1]!Table1[[Symbol]:[Industry]],2,FALSE),"-")</f>
        <v>-</v>
      </c>
      <c r="D229" t="s">
        <v>185</v>
      </c>
      <c r="E229">
        <v>32252.53686</v>
      </c>
      <c r="F229">
        <v>473.95</v>
      </c>
      <c r="G229">
        <v>-29.000656945180399</v>
      </c>
      <c r="H229">
        <v>-0.45650030028063598</v>
      </c>
      <c r="I229">
        <v>3.9683911122603801</v>
      </c>
      <c r="J229">
        <v>-2.7270536466140198</v>
      </c>
      <c r="K229">
        <v>458.18564280410698</v>
      </c>
      <c r="L229">
        <v>442.97844482297899</v>
      </c>
      <c r="M229">
        <v>67.303889015083499</v>
      </c>
      <c r="N229">
        <v>0.64949352568519902</v>
      </c>
      <c r="O229">
        <v>5.7073530963181698</v>
      </c>
      <c r="P229">
        <v>26.151184455682699</v>
      </c>
      <c r="Q229">
        <v>-6.0068040884332E-2</v>
      </c>
    </row>
    <row r="230" spans="1:17" x14ac:dyDescent="0.3">
      <c r="A230" t="s">
        <v>553</v>
      </c>
      <c r="B230" t="s">
        <v>554</v>
      </c>
      <c r="C230" t="str">
        <f>IFERROR(VLOOKUP(Table1[[#This Row],[Ticker]],[1]!Table1[[Symbol]:[Industry]],2,FALSE),"-")</f>
        <v>-</v>
      </c>
      <c r="D230" t="s">
        <v>211</v>
      </c>
      <c r="E230">
        <v>32244.512341524998</v>
      </c>
      <c r="F230">
        <v>8509.25</v>
      </c>
      <c r="G230">
        <v>126.856693627477</v>
      </c>
      <c r="H230">
        <v>1.7015605130573399</v>
      </c>
      <c r="I230">
        <v>40.243672642105103</v>
      </c>
      <c r="J230">
        <v>0.13425264067305101</v>
      </c>
      <c r="K230">
        <v>7819.2146821563001</v>
      </c>
      <c r="L230">
        <v>6305.87037634645</v>
      </c>
      <c r="M230">
        <v>58.143350355665298</v>
      </c>
      <c r="N230">
        <v>0.83872876013383002</v>
      </c>
      <c r="O230">
        <v>3.9927138114404799</v>
      </c>
      <c r="P230">
        <v>166.747648902821</v>
      </c>
      <c r="Q230">
        <v>0.27078072499057299</v>
      </c>
    </row>
    <row r="231" spans="1:17" hidden="1" x14ac:dyDescent="0.3">
      <c r="A231" t="s">
        <v>555</v>
      </c>
      <c r="B231" t="s">
        <v>556</v>
      </c>
      <c r="C231" t="str">
        <f>IFERROR(VLOOKUP(Table1[[#This Row],[Ticker]],[1]!Table1[[Symbol]:[Industry]],2,FALSE),"-")</f>
        <v>-</v>
      </c>
      <c r="D231" t="s">
        <v>137</v>
      </c>
      <c r="E231">
        <v>32216.064643341</v>
      </c>
      <c r="F231">
        <v>353.77</v>
      </c>
      <c r="G231">
        <v>-6.6703923922233903</v>
      </c>
      <c r="H231">
        <v>-2.0328649795715199</v>
      </c>
      <c r="I231">
        <v>-4.9268844114010601</v>
      </c>
      <c r="J231">
        <v>-4.7073464751727601</v>
      </c>
      <c r="K231">
        <v>355.12263663682802</v>
      </c>
      <c r="L231">
        <v>345.56026148717899</v>
      </c>
      <c r="M231">
        <v>56.330526885428</v>
      </c>
      <c r="N231">
        <v>1.0583791908529101</v>
      </c>
      <c r="O231">
        <v>12.785142889447901</v>
      </c>
      <c r="P231">
        <v>24.5669014084507</v>
      </c>
      <c r="Q231">
        <v>-0.123824141917355</v>
      </c>
    </row>
    <row r="232" spans="1:17" x14ac:dyDescent="0.3">
      <c r="A232" t="s">
        <v>557</v>
      </c>
      <c r="B232" t="s">
        <v>558</v>
      </c>
      <c r="C232" t="str">
        <f>IFERROR(VLOOKUP(Table1[[#This Row],[Ticker]],[1]!Table1[[Symbol]:[Industry]],2,FALSE),"-")</f>
        <v>-</v>
      </c>
      <c r="D232" t="s">
        <v>35</v>
      </c>
      <c r="E232">
        <v>31903.797098309999</v>
      </c>
      <c r="F232">
        <v>524.95000000000005</v>
      </c>
      <c r="G232">
        <v>-29.348484328811601</v>
      </c>
      <c r="H232">
        <v>-7.2945098158705699</v>
      </c>
      <c r="I232">
        <v>-12.7678384121697</v>
      </c>
      <c r="J232">
        <v>-2.6427627538093699</v>
      </c>
      <c r="K232">
        <v>533.19944446238298</v>
      </c>
      <c r="L232">
        <v>557.47943986502401</v>
      </c>
      <c r="M232">
        <v>48.219609680603199</v>
      </c>
      <c r="N232">
        <v>1.1654881302653399</v>
      </c>
      <c r="O232">
        <v>28.5836746356795</v>
      </c>
      <c r="P232">
        <v>15.42436235708</v>
      </c>
      <c r="Q232">
        <v>-9.9620044322419998E-2</v>
      </c>
    </row>
    <row r="233" spans="1:17" x14ac:dyDescent="0.3">
      <c r="A233" t="s">
        <v>559</v>
      </c>
      <c r="B233" t="s">
        <v>560</v>
      </c>
      <c r="C233" t="str">
        <f>IFERROR(VLOOKUP(Table1[[#This Row],[Ticker]],[1]!Table1[[Symbol]:[Industry]],2,FALSE),"-")</f>
        <v>-</v>
      </c>
      <c r="D233" t="s">
        <v>283</v>
      </c>
      <c r="E233">
        <v>31803.356860989999</v>
      </c>
      <c r="F233">
        <v>1280.0999999999999</v>
      </c>
      <c r="G233">
        <v>63.051057488610397</v>
      </c>
      <c r="H233">
        <v>6.4077709701129004</v>
      </c>
      <c r="I233">
        <v>21.728772149059399</v>
      </c>
      <c r="J233">
        <v>-4.7328675447209898</v>
      </c>
      <c r="K233">
        <v>1291.27544927034</v>
      </c>
      <c r="L233">
        <v>1114.0620597807599</v>
      </c>
      <c r="M233">
        <v>14.317697662497199</v>
      </c>
      <c r="N233">
        <v>1.12286112273782</v>
      </c>
      <c r="O233">
        <v>18.264198109522699</v>
      </c>
      <c r="P233">
        <v>97.897503285151103</v>
      </c>
    </row>
    <row r="234" spans="1:17" x14ac:dyDescent="0.3">
      <c r="A234" t="s">
        <v>561</v>
      </c>
      <c r="B234" t="s">
        <v>562</v>
      </c>
      <c r="C234" t="str">
        <f>IFERROR(VLOOKUP(Table1[[#This Row],[Ticker]],[1]!Table1[[Symbol]:[Industry]],2,FALSE),"-")</f>
        <v>-</v>
      </c>
      <c r="D234" t="s">
        <v>508</v>
      </c>
      <c r="E234">
        <v>31562.441332679999</v>
      </c>
      <c r="F234">
        <v>4203.7</v>
      </c>
      <c r="G234">
        <v>-18.799370271416901</v>
      </c>
      <c r="H234">
        <v>-5.7524994403852299</v>
      </c>
      <c r="I234">
        <v>-15.3787275047346</v>
      </c>
      <c r="J234">
        <v>1.4909381053472199</v>
      </c>
      <c r="K234">
        <v>4296.3611477423201</v>
      </c>
      <c r="L234">
        <v>4265.7553209589996</v>
      </c>
      <c r="M234">
        <v>40.032096935864402</v>
      </c>
      <c r="N234">
        <v>0.80669563389577303</v>
      </c>
      <c r="O234">
        <v>25.3300663701025</v>
      </c>
      <c r="P234">
        <v>14.8332286174775</v>
      </c>
      <c r="Q234">
        <v>8.3837872990766005E-2</v>
      </c>
    </row>
    <row r="235" spans="1:17" x14ac:dyDescent="0.3">
      <c r="A235" t="s">
        <v>563</v>
      </c>
      <c r="B235" t="s">
        <v>564</v>
      </c>
      <c r="C235" t="str">
        <f>IFERROR(VLOOKUP(Table1[[#This Row],[Ticker]],[1]!Table1[[Symbol]:[Industry]],2,FALSE),"-")</f>
        <v>-</v>
      </c>
      <c r="D235" t="s">
        <v>21</v>
      </c>
      <c r="E235">
        <v>31562.39836064</v>
      </c>
      <c r="F235">
        <v>5350.65</v>
      </c>
      <c r="G235">
        <v>-10.937031478918099</v>
      </c>
      <c r="H235">
        <v>0.792938046086892</v>
      </c>
      <c r="I235">
        <v>-25.854857173200401</v>
      </c>
      <c r="J235">
        <v>1.8480644388796501</v>
      </c>
      <c r="K235">
        <v>5219.4659716732804</v>
      </c>
      <c r="L235">
        <v>5384.2437725699001</v>
      </c>
      <c r="M235">
        <v>77.047743730212105</v>
      </c>
      <c r="N235">
        <v>0.71211537995614704</v>
      </c>
      <c r="O235">
        <v>27.974171362357801</v>
      </c>
      <c r="P235">
        <v>24.803778645985101</v>
      </c>
      <c r="Q235">
        <v>2.0182883314518001E-2</v>
      </c>
    </row>
    <row r="236" spans="1:17" x14ac:dyDescent="0.3">
      <c r="A236" t="s">
        <v>565</v>
      </c>
      <c r="B236" t="s">
        <v>566</v>
      </c>
      <c r="C236" t="str">
        <f>IFERROR(VLOOKUP(Table1[[#This Row],[Ticker]],[1]!Table1[[Symbol]:[Industry]],2,FALSE),"-")</f>
        <v>-</v>
      </c>
      <c r="D236" t="s">
        <v>238</v>
      </c>
      <c r="E236">
        <v>31440.069722</v>
      </c>
      <c r="F236">
        <v>1716.3</v>
      </c>
      <c r="G236">
        <v>18.770722120587099</v>
      </c>
      <c r="H236">
        <v>-1.5583199375951799</v>
      </c>
      <c r="I236">
        <v>44.436578563107297</v>
      </c>
      <c r="J236">
        <v>-6.4383325963328897</v>
      </c>
      <c r="K236">
        <v>1561.38264314201</v>
      </c>
      <c r="L236">
        <v>1301.9006331958999</v>
      </c>
      <c r="M236">
        <v>56.4255024111567</v>
      </c>
      <c r="N236">
        <v>0.88899365318344004</v>
      </c>
      <c r="O236">
        <v>7.2743692827594399</v>
      </c>
      <c r="P236">
        <v>67.345943837753495</v>
      </c>
      <c r="Q236">
        <v>0.11093591878822499</v>
      </c>
    </row>
    <row r="237" spans="1:17" x14ac:dyDescent="0.3">
      <c r="A237" t="s">
        <v>567</v>
      </c>
      <c r="B237" t="s">
        <v>568</v>
      </c>
      <c r="C237" t="str">
        <f>IFERROR(VLOOKUP(Table1[[#This Row],[Ticker]],[1]!Table1[[Symbol]:[Industry]],2,FALSE),"-")</f>
        <v>-</v>
      </c>
      <c r="D237" t="s">
        <v>238</v>
      </c>
      <c r="E237">
        <v>31142.436344350001</v>
      </c>
      <c r="F237">
        <v>4503.3500000000004</v>
      </c>
      <c r="G237">
        <v>5.85232565124684</v>
      </c>
      <c r="H237">
        <v>4.40561412639493</v>
      </c>
      <c r="I237">
        <v>29.1922901255661</v>
      </c>
      <c r="J237">
        <v>-4.5689088310302601</v>
      </c>
      <c r="K237">
        <v>3882.4744932608901</v>
      </c>
      <c r="L237">
        <v>3346.6808539380499</v>
      </c>
      <c r="M237">
        <v>69.4323504253219</v>
      </c>
      <c r="N237">
        <v>1.18397717207817</v>
      </c>
      <c r="O237">
        <v>6.98480020429235</v>
      </c>
      <c r="P237">
        <v>78.385818974054203</v>
      </c>
      <c r="Q237">
        <v>0.121382433785288</v>
      </c>
    </row>
    <row r="238" spans="1:17" x14ac:dyDescent="0.3">
      <c r="A238" t="s">
        <v>569</v>
      </c>
      <c r="B238" t="s">
        <v>570</v>
      </c>
      <c r="C238" t="str">
        <f>IFERROR(VLOOKUP(Table1[[#This Row],[Ticker]],[1]!Table1[[Symbol]:[Industry]],2,FALSE),"-")</f>
        <v>-</v>
      </c>
      <c r="D238" t="s">
        <v>65</v>
      </c>
      <c r="E238">
        <v>31062.757532570002</v>
      </c>
      <c r="F238">
        <v>1823.3</v>
      </c>
      <c r="G238">
        <v>51.493487949125203</v>
      </c>
      <c r="H238">
        <v>-6.5996349706689701</v>
      </c>
      <c r="I238">
        <v>-14.690030436507</v>
      </c>
      <c r="J238">
        <v>-1.86446884109824</v>
      </c>
      <c r="K238">
        <v>1816.20308303603</v>
      </c>
      <c r="L238">
        <v>1760.1939548861101</v>
      </c>
      <c r="M238">
        <v>82.135082574266093</v>
      </c>
      <c r="N238">
        <v>0.922609505098685</v>
      </c>
      <c r="O238">
        <v>20.331267482038001</v>
      </c>
      <c r="P238">
        <v>87.572655727585996</v>
      </c>
      <c r="Q238">
        <v>-9.0418765074295998E-2</v>
      </c>
    </row>
    <row r="239" spans="1:17" x14ac:dyDescent="0.3">
      <c r="A239" t="s">
        <v>571</v>
      </c>
      <c r="B239" t="s">
        <v>572</v>
      </c>
      <c r="C239" t="str">
        <f>IFERROR(VLOOKUP(Table1[[#This Row],[Ticker]],[1]!Table1[[Symbol]:[Industry]],2,FALSE),"-")</f>
        <v>-</v>
      </c>
      <c r="D239" t="s">
        <v>573</v>
      </c>
      <c r="E239">
        <v>31035.932403945</v>
      </c>
      <c r="F239">
        <v>1243.3499999999999</v>
      </c>
      <c r="G239">
        <v>2.4630260598446898</v>
      </c>
      <c r="H239">
        <v>5.6499169117521699</v>
      </c>
      <c r="I239">
        <v>-15.312857311910699</v>
      </c>
      <c r="J239">
        <v>6.69223896719497</v>
      </c>
      <c r="K239">
        <v>1149.5630530286601</v>
      </c>
      <c r="L239">
        <v>1120.7519868208101</v>
      </c>
      <c r="M239">
        <v>64.037545183474805</v>
      </c>
      <c r="N239">
        <v>1.39599864876863</v>
      </c>
      <c r="O239">
        <v>15.9126553263361</v>
      </c>
      <c r="P239">
        <v>33.837459634014998</v>
      </c>
      <c r="Q239">
        <v>0.11991849128389501</v>
      </c>
    </row>
    <row r="240" spans="1:17" x14ac:dyDescent="0.3">
      <c r="A240" t="s">
        <v>574</v>
      </c>
      <c r="B240" t="s">
        <v>575</v>
      </c>
      <c r="C240" t="str">
        <f>IFERROR(VLOOKUP(Table1[[#This Row],[Ticker]],[1]!Table1[[Symbol]:[Industry]],2,FALSE),"-")</f>
        <v>-</v>
      </c>
      <c r="D240" t="s">
        <v>238</v>
      </c>
      <c r="E240">
        <v>30991.67024544</v>
      </c>
      <c r="F240">
        <v>6612.8</v>
      </c>
      <c r="G240">
        <v>6.5649840253599798</v>
      </c>
      <c r="H240">
        <v>3.6145821853263098</v>
      </c>
      <c r="I240">
        <v>30.789575196358498</v>
      </c>
      <c r="J240">
        <v>-4.7431145222454596</v>
      </c>
      <c r="K240">
        <v>5774.9457428574397</v>
      </c>
      <c r="L240">
        <v>5036.3828545665601</v>
      </c>
      <c r="M240">
        <v>83.484742586614402</v>
      </c>
      <c r="N240">
        <v>1.48058796559646</v>
      </c>
      <c r="O240">
        <v>11.148076457778799</v>
      </c>
      <c r="P240">
        <v>64.313579326624406</v>
      </c>
      <c r="Q240">
        <v>0.116664171849858</v>
      </c>
    </row>
    <row r="241" spans="1:17" x14ac:dyDescent="0.3">
      <c r="A241" t="s">
        <v>576</v>
      </c>
      <c r="B241" t="s">
        <v>577</v>
      </c>
      <c r="C241" t="str">
        <f>IFERROR(VLOOKUP(Table1[[#This Row],[Ticker]],[1]!Table1[[Symbol]:[Industry]],2,FALSE),"-")</f>
        <v>-</v>
      </c>
      <c r="D241" t="s">
        <v>255</v>
      </c>
      <c r="E241">
        <v>30884.63822112</v>
      </c>
      <c r="F241">
        <v>2664.9</v>
      </c>
      <c r="G241">
        <v>43.532781988085098</v>
      </c>
      <c r="H241">
        <v>17.431793541180902</v>
      </c>
      <c r="I241">
        <v>36.779871969149603</v>
      </c>
      <c r="J241">
        <v>-2.4468976253375501</v>
      </c>
      <c r="K241">
        <v>2263.6704570342999</v>
      </c>
      <c r="L241">
        <v>1927.6968598973001</v>
      </c>
      <c r="M241">
        <v>67.2054665576009</v>
      </c>
      <c r="N241">
        <v>1.38734305624605</v>
      </c>
      <c r="O241">
        <v>14.874854591166599</v>
      </c>
      <c r="P241">
        <v>73.039836368948997</v>
      </c>
      <c r="Q241">
        <v>1.7781357626915E-2</v>
      </c>
    </row>
    <row r="242" spans="1:17" x14ac:dyDescent="0.3">
      <c r="A242" t="s">
        <v>578</v>
      </c>
      <c r="B242" t="s">
        <v>579</v>
      </c>
      <c r="C242" t="str">
        <f>IFERROR(VLOOKUP(Table1[[#This Row],[Ticker]],[1]!Table1[[Symbol]:[Industry]],2,FALSE),"-")</f>
        <v>-</v>
      </c>
      <c r="D242" t="s">
        <v>101</v>
      </c>
      <c r="E242">
        <v>30833.509220295</v>
      </c>
      <c r="F242">
        <v>4333.8500000000004</v>
      </c>
      <c r="G242">
        <v>-0.58381086915532099</v>
      </c>
      <c r="H242">
        <v>2.1744860666531598</v>
      </c>
      <c r="I242">
        <v>3.9867555805819102</v>
      </c>
      <c r="J242">
        <v>-3.5771974491484699</v>
      </c>
      <c r="K242">
        <v>4116.0526224628602</v>
      </c>
      <c r="L242">
        <v>3876.0990993857999</v>
      </c>
      <c r="M242">
        <v>59.662739889272899</v>
      </c>
      <c r="N242">
        <v>1.0723359940460999</v>
      </c>
      <c r="O242">
        <v>5.5643365598716903</v>
      </c>
      <c r="P242">
        <v>43.019552842174697</v>
      </c>
      <c r="Q242">
        <v>1.5819133694906E-2</v>
      </c>
    </row>
    <row r="243" spans="1:17" x14ac:dyDescent="0.3">
      <c r="A243" t="s">
        <v>580</v>
      </c>
      <c r="B243" t="s">
        <v>581</v>
      </c>
      <c r="C243" t="str">
        <f>IFERROR(VLOOKUP(Table1[[#This Row],[Ticker]],[1]!Table1[[Symbol]:[Industry]],2,FALSE),"-")</f>
        <v>-</v>
      </c>
      <c r="D243" t="s">
        <v>582</v>
      </c>
      <c r="E243">
        <v>30688.840691699999</v>
      </c>
      <c r="F243">
        <v>558.75</v>
      </c>
      <c r="G243">
        <v>-12.2825551901522</v>
      </c>
      <c r="H243">
        <v>18.602039662088501</v>
      </c>
      <c r="I243">
        <v>-13.117981440737699</v>
      </c>
      <c r="J243">
        <v>6.3338230843169701</v>
      </c>
      <c r="K243">
        <v>502.37338192972697</v>
      </c>
      <c r="L243">
        <v>497.097825203431</v>
      </c>
      <c r="M243">
        <v>46.304973828466103</v>
      </c>
      <c r="N243">
        <v>0.90439036179623</v>
      </c>
      <c r="O243">
        <v>5.0469798657718199</v>
      </c>
      <c r="P243">
        <v>32.703954399714902</v>
      </c>
      <c r="Q243">
        <v>-8.9329680064231004E-2</v>
      </c>
    </row>
    <row r="244" spans="1:17" x14ac:dyDescent="0.3">
      <c r="A244" t="s">
        <v>583</v>
      </c>
      <c r="B244" t="s">
        <v>584</v>
      </c>
      <c r="C244" t="str">
        <f>IFERROR(VLOOKUP(Table1[[#This Row],[Ticker]],[1]!Table1[[Symbol]:[Industry]],2,FALSE),"-")</f>
        <v>-</v>
      </c>
      <c r="D244" t="s">
        <v>376</v>
      </c>
      <c r="E244">
        <v>30589.637064089999</v>
      </c>
      <c r="F244">
        <v>519.25</v>
      </c>
      <c r="G244">
        <v>1.52047539238341</v>
      </c>
      <c r="H244">
        <v>0.42300108444886197</v>
      </c>
      <c r="I244">
        <v>9.5476901796431495</v>
      </c>
      <c r="J244">
        <v>3.4587111239834201</v>
      </c>
      <c r="K244">
        <v>484.36575228779901</v>
      </c>
      <c r="L244">
        <v>458.55067960257099</v>
      </c>
      <c r="M244">
        <v>45.6599883982772</v>
      </c>
      <c r="N244">
        <v>1.18723608497537</v>
      </c>
      <c r="O244">
        <v>7.4434280211843999</v>
      </c>
      <c r="P244">
        <v>42.260273972602697</v>
      </c>
      <c r="Q244">
        <v>9.1413118557646E-2</v>
      </c>
    </row>
    <row r="245" spans="1:17" x14ac:dyDescent="0.3">
      <c r="A245" t="s">
        <v>585</v>
      </c>
      <c r="B245" t="s">
        <v>586</v>
      </c>
      <c r="C245" t="str">
        <f>IFERROR(VLOOKUP(Table1[[#This Row],[Ticker]],[1]!Table1[[Symbol]:[Industry]],2,FALSE),"-")</f>
        <v>-</v>
      </c>
      <c r="D245" t="s">
        <v>400</v>
      </c>
      <c r="E245">
        <v>30536.880239819999</v>
      </c>
      <c r="F245">
        <v>1674.45</v>
      </c>
      <c r="G245">
        <v>85.812583509428194</v>
      </c>
      <c r="H245">
        <v>10.150564642383801</v>
      </c>
      <c r="I245">
        <v>65.715683876491298</v>
      </c>
      <c r="J245">
        <v>-3.3459090620112102</v>
      </c>
      <c r="K245">
        <v>1535.9856273703499</v>
      </c>
      <c r="L245">
        <v>1228.01309490156</v>
      </c>
      <c r="M245">
        <v>43.829974460586698</v>
      </c>
      <c r="N245">
        <v>0.66386949015645802</v>
      </c>
      <c r="O245">
        <v>7.3755561527665696</v>
      </c>
      <c r="P245">
        <v>138.62761864044401</v>
      </c>
      <c r="Q245">
        <v>0.15449067567133901</v>
      </c>
    </row>
    <row r="246" spans="1:17" x14ac:dyDescent="0.3">
      <c r="A246" t="s">
        <v>587</v>
      </c>
      <c r="B246" t="s">
        <v>588</v>
      </c>
      <c r="C246" t="str">
        <f>IFERROR(VLOOKUP(Table1[[#This Row],[Ticker]],[1]!Table1[[Symbol]:[Industry]],2,FALSE),"-")</f>
        <v>-</v>
      </c>
      <c r="D246" t="s">
        <v>65</v>
      </c>
      <c r="E246">
        <v>30505.198423574999</v>
      </c>
      <c r="F246">
        <v>2331.35</v>
      </c>
      <c r="G246">
        <v>31.293419681655099</v>
      </c>
      <c r="H246">
        <v>-6.6875297776059703</v>
      </c>
      <c r="I246">
        <v>6.2349959329952496</v>
      </c>
      <c r="J246">
        <v>-2.5186892419949798</v>
      </c>
      <c r="K246">
        <v>2323.24681089862</v>
      </c>
      <c r="L246">
        <v>2074.9600645934001</v>
      </c>
      <c r="M246">
        <v>66.242162266132695</v>
      </c>
      <c r="N246">
        <v>0.326394466509696</v>
      </c>
      <c r="O246">
        <v>8.9497501447659094</v>
      </c>
      <c r="P246">
        <v>68.134285302178</v>
      </c>
      <c r="Q246">
        <v>5.2703357421151002E-2</v>
      </c>
    </row>
    <row r="247" spans="1:17" x14ac:dyDescent="0.3">
      <c r="A247" t="s">
        <v>589</v>
      </c>
      <c r="B247" t="s">
        <v>590</v>
      </c>
      <c r="C247" t="str">
        <f>IFERROR(VLOOKUP(Table1[[#This Row],[Ticker]],[1]!Table1[[Symbol]:[Industry]],2,FALSE),"-")</f>
        <v>-</v>
      </c>
      <c r="D247" t="s">
        <v>494</v>
      </c>
      <c r="E247">
        <v>30085.639477259901</v>
      </c>
      <c r="F247">
        <v>75.61</v>
      </c>
      <c r="G247">
        <v>6.1471444230840202</v>
      </c>
      <c r="H247">
        <v>7.8635744352359103</v>
      </c>
      <c r="I247">
        <v>13.350991253847701</v>
      </c>
      <c r="J247">
        <v>0.35678202363863698</v>
      </c>
      <c r="K247">
        <v>70.033197123220702</v>
      </c>
      <c r="L247">
        <v>65.678084568425106</v>
      </c>
      <c r="M247">
        <v>41.497081633863999</v>
      </c>
      <c r="N247">
        <v>2.3815386262834202</v>
      </c>
      <c r="O247">
        <v>5.8061103028699899</v>
      </c>
      <c r="P247">
        <v>35.259391771019601</v>
      </c>
      <c r="Q247">
        <v>5.2370822261890999E-2</v>
      </c>
    </row>
    <row r="248" spans="1:17" x14ac:dyDescent="0.3">
      <c r="A248" t="s">
        <v>591</v>
      </c>
      <c r="B248" t="s">
        <v>592</v>
      </c>
      <c r="C248" t="str">
        <f>IFERROR(VLOOKUP(Table1[[#This Row],[Ticker]],[1]!Table1[[Symbol]:[Industry]],2,FALSE),"-")</f>
        <v>-</v>
      </c>
      <c r="D248" t="s">
        <v>24</v>
      </c>
      <c r="E248">
        <v>30012.371044109899</v>
      </c>
      <c r="F248">
        <v>203.45</v>
      </c>
      <c r="G248">
        <v>-41.079149111825302</v>
      </c>
      <c r="H248">
        <v>7.8096109835299101</v>
      </c>
      <c r="I248">
        <v>-24.517021991243301</v>
      </c>
      <c r="J248">
        <v>5.9805805236991896</v>
      </c>
      <c r="K248">
        <v>193.15078760413101</v>
      </c>
      <c r="L248">
        <v>207.88041198931401</v>
      </c>
      <c r="M248">
        <v>53.928414947355797</v>
      </c>
      <c r="N248">
        <v>1.05109740392419</v>
      </c>
      <c r="O248">
        <v>29.319243057262199</v>
      </c>
      <c r="P248">
        <v>20.2778598876736</v>
      </c>
      <c r="Q248">
        <v>-0.103688622870953</v>
      </c>
    </row>
    <row r="249" spans="1:17" x14ac:dyDescent="0.3">
      <c r="A249" t="s">
        <v>593</v>
      </c>
      <c r="B249" t="s">
        <v>594</v>
      </c>
      <c r="C249" t="str">
        <f>IFERROR(VLOOKUP(Table1[[#This Row],[Ticker]],[1]!Table1[[Symbol]:[Industry]],2,FALSE),"-")</f>
        <v>-</v>
      </c>
      <c r="D249" t="s">
        <v>349</v>
      </c>
      <c r="E249">
        <v>29862.792350299998</v>
      </c>
      <c r="F249">
        <v>395.95</v>
      </c>
      <c r="G249">
        <v>-22.779170315824999</v>
      </c>
      <c r="H249">
        <v>-6.1997494796214099</v>
      </c>
      <c r="I249">
        <v>-8.9028929291937597</v>
      </c>
      <c r="J249">
        <v>-4.3277415803744903</v>
      </c>
      <c r="K249">
        <v>414.56943954432501</v>
      </c>
      <c r="L249">
        <v>422.37874707177201</v>
      </c>
      <c r="M249">
        <v>30.1074088725289</v>
      </c>
      <c r="N249">
        <v>0.92317913364621496</v>
      </c>
      <c r="O249">
        <v>23.247884833943601</v>
      </c>
      <c r="P249">
        <v>11.787125917560701</v>
      </c>
      <c r="Q249">
        <v>-6.9254321191973001E-2</v>
      </c>
    </row>
    <row r="250" spans="1:17" x14ac:dyDescent="0.3">
      <c r="A250" t="s">
        <v>595</v>
      </c>
      <c r="B250" t="s">
        <v>596</v>
      </c>
      <c r="C250" t="str">
        <f>IFERROR(VLOOKUP(Table1[[#This Row],[Ticker]],[1]!Table1[[Symbol]:[Industry]],2,FALSE),"-")</f>
        <v>-</v>
      </c>
      <c r="D250" t="s">
        <v>597</v>
      </c>
      <c r="E250">
        <v>29607.600462220002</v>
      </c>
      <c r="F250">
        <v>836.6</v>
      </c>
      <c r="G250">
        <v>58.002159822093802</v>
      </c>
      <c r="H250">
        <v>-0.52377707295187603</v>
      </c>
      <c r="I250">
        <v>17.301444307737299</v>
      </c>
      <c r="J250">
        <v>4.0856426443832001</v>
      </c>
      <c r="K250">
        <v>782.018648020618</v>
      </c>
      <c r="L250">
        <v>676.70847703989295</v>
      </c>
      <c r="M250">
        <v>76.491604036628303</v>
      </c>
      <c r="N250">
        <v>1.1495637993739201</v>
      </c>
      <c r="O250">
        <v>7.6918479560124302</v>
      </c>
      <c r="P250">
        <v>91.660939289805199</v>
      </c>
      <c r="Q250">
        <v>0.12534237149147101</v>
      </c>
    </row>
    <row r="251" spans="1:17" x14ac:dyDescent="0.3">
      <c r="A251" t="s">
        <v>598</v>
      </c>
      <c r="B251" t="s">
        <v>599</v>
      </c>
      <c r="C251" t="str">
        <f>IFERROR(VLOOKUP(Table1[[#This Row],[Ticker]],[1]!Table1[[Symbol]:[Industry]],2,FALSE),"-")</f>
        <v>-</v>
      </c>
      <c r="D251" t="s">
        <v>600</v>
      </c>
      <c r="E251">
        <v>29547.273343500001</v>
      </c>
      <c r="F251">
        <v>306.3</v>
      </c>
      <c r="G251">
        <v>154.82806829657301</v>
      </c>
      <c r="H251">
        <v>-2.2446752694300001</v>
      </c>
      <c r="I251">
        <v>-10.0208051850553</v>
      </c>
      <c r="J251">
        <v>0.40689148786761098</v>
      </c>
      <c r="K251">
        <v>296.81288264434102</v>
      </c>
      <c r="L251">
        <v>264.75183457136501</v>
      </c>
      <c r="M251">
        <v>54.297612697822998</v>
      </c>
      <c r="N251">
        <v>0.61003846258332295</v>
      </c>
      <c r="O251">
        <v>25.4652301665034</v>
      </c>
      <c r="P251">
        <v>187.87593984962399</v>
      </c>
      <c r="Q251">
        <v>7.8230181644554003E-2</v>
      </c>
    </row>
    <row r="252" spans="1:17" x14ac:dyDescent="0.3">
      <c r="A252" t="s">
        <v>601</v>
      </c>
      <c r="B252" t="s">
        <v>602</v>
      </c>
      <c r="C252" t="str">
        <f>IFERROR(VLOOKUP(Table1[[#This Row],[Ticker]],[1]!Table1[[Symbol]:[Industry]],2,FALSE),"-")</f>
        <v>-</v>
      </c>
      <c r="D252" t="s">
        <v>296</v>
      </c>
      <c r="E252">
        <v>29514.062569490001</v>
      </c>
      <c r="F252">
        <v>442.9</v>
      </c>
      <c r="G252">
        <v>82.868629878538798</v>
      </c>
      <c r="H252">
        <v>-6.0109764219890103</v>
      </c>
      <c r="I252">
        <v>72.399512048656803</v>
      </c>
      <c r="J252">
        <v>-0.22275819349926901</v>
      </c>
      <c r="K252">
        <v>443.91421026258803</v>
      </c>
      <c r="L252">
        <v>362.97130941238601</v>
      </c>
      <c r="M252">
        <v>39.255875302577202</v>
      </c>
      <c r="N252">
        <v>0.90188751727517102</v>
      </c>
      <c r="O252">
        <v>13.3890268683675</v>
      </c>
      <c r="P252">
        <v>117.85538612887299</v>
      </c>
      <c r="Q252">
        <v>0.16513832136544701</v>
      </c>
    </row>
    <row r="253" spans="1:17" x14ac:dyDescent="0.3">
      <c r="A253" t="s">
        <v>603</v>
      </c>
      <c r="B253" t="s">
        <v>604</v>
      </c>
      <c r="C253" t="str">
        <f>IFERROR(VLOOKUP(Table1[[#This Row],[Ticker]],[1]!Table1[[Symbol]:[Industry]],2,FALSE),"-")</f>
        <v>-</v>
      </c>
      <c r="D253" t="s">
        <v>151</v>
      </c>
      <c r="E253">
        <v>29303.742769494998</v>
      </c>
      <c r="F253">
        <v>318.3</v>
      </c>
      <c r="G253">
        <v>25.7221135987688</v>
      </c>
      <c r="H253">
        <v>6.6867236930265097</v>
      </c>
      <c r="I253">
        <v>32.8846572679983</v>
      </c>
      <c r="J253">
        <v>-4.1340467073443303</v>
      </c>
      <c r="K253">
        <v>285.90139302892601</v>
      </c>
      <c r="L253">
        <v>249.93722985981901</v>
      </c>
      <c r="M253">
        <v>81.235817997635706</v>
      </c>
      <c r="N253">
        <v>0.50117856643532199</v>
      </c>
      <c r="O253">
        <v>5.3251649387370197</v>
      </c>
      <c r="P253">
        <v>64.965016843741907</v>
      </c>
      <c r="Q253">
        <v>2.6575689596415999E-2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Row],[Ticker]],[1]!Table1[[Symbol]:[Industry]],2,FALSE),"-")</f>
        <v>-</v>
      </c>
      <c r="D254" t="s">
        <v>65</v>
      </c>
      <c r="E254">
        <v>29234.692961600002</v>
      </c>
      <c r="F254">
        <v>1213.3499999999999</v>
      </c>
      <c r="G254">
        <v>60.913354361530097</v>
      </c>
      <c r="H254">
        <v>13.185820093042899</v>
      </c>
      <c r="I254">
        <v>32.660451447035904</v>
      </c>
      <c r="J254">
        <v>-2.0800289664890399</v>
      </c>
      <c r="K254">
        <v>1116.8068364962601</v>
      </c>
      <c r="L254">
        <v>931.39549443938995</v>
      </c>
      <c r="M254">
        <v>55.399186873859598</v>
      </c>
      <c r="N254">
        <v>0.76555216614388499</v>
      </c>
      <c r="O254">
        <v>4.1743932088845002</v>
      </c>
      <c r="P254">
        <v>93.208598726114602</v>
      </c>
      <c r="Q254">
        <v>4.2627748647393E-2</v>
      </c>
    </row>
    <row r="255" spans="1:17" x14ac:dyDescent="0.3">
      <c r="A255" t="s">
        <v>607</v>
      </c>
      <c r="B255" t="s">
        <v>608</v>
      </c>
      <c r="C255" t="str">
        <f>IFERROR(VLOOKUP(Table1[[#This Row],[Ticker]],[1]!Table1[[Symbol]:[Industry]],2,FALSE),"-")</f>
        <v>-</v>
      </c>
      <c r="D255" t="s">
        <v>137</v>
      </c>
      <c r="E255">
        <v>29227.185003089999</v>
      </c>
      <c r="F255">
        <v>1390.7</v>
      </c>
      <c r="G255">
        <v>113.602483907654</v>
      </c>
      <c r="H255">
        <v>7.84620287806516</v>
      </c>
      <c r="I255">
        <v>50.693459958736398</v>
      </c>
      <c r="J255">
        <v>3.1095462988660101</v>
      </c>
      <c r="K255">
        <v>1210.9660023533199</v>
      </c>
      <c r="L255">
        <v>955.46657446131803</v>
      </c>
      <c r="M255">
        <v>80.221943134901693</v>
      </c>
      <c r="N255">
        <v>0.98370513477411703</v>
      </c>
      <c r="O255">
        <v>4.4869490184799004</v>
      </c>
      <c r="P255">
        <v>152.80858025813399</v>
      </c>
      <c r="Q255">
        <v>0.19167089734812701</v>
      </c>
    </row>
    <row r="256" spans="1:17" x14ac:dyDescent="0.3">
      <c r="A256" t="s">
        <v>609</v>
      </c>
      <c r="B256" t="s">
        <v>610</v>
      </c>
      <c r="C256" t="str">
        <f>IFERROR(VLOOKUP(Table1[[#This Row],[Ticker]],[1]!Table1[[Symbol]:[Industry]],2,FALSE),"-")</f>
        <v>-</v>
      </c>
      <c r="D256" t="s">
        <v>73</v>
      </c>
      <c r="E256">
        <v>27914.650781249999</v>
      </c>
      <c r="F256">
        <v>1545.35</v>
      </c>
      <c r="G256">
        <v>155.58240395786501</v>
      </c>
      <c r="H256">
        <v>-6.2632843663364604</v>
      </c>
      <c r="I256">
        <v>71.253786635703193</v>
      </c>
      <c r="J256">
        <v>-3.54306753213337</v>
      </c>
      <c r="K256">
        <v>1289.9954398827001</v>
      </c>
      <c r="L256">
        <v>929.92160018291599</v>
      </c>
      <c r="M256">
        <v>95.2242623476033</v>
      </c>
      <c r="N256">
        <v>1.4053723311260899</v>
      </c>
      <c r="O256">
        <v>7.6099265538551197</v>
      </c>
      <c r="P256">
        <v>243.41111111111101</v>
      </c>
      <c r="Q256">
        <v>0.21393359320934</v>
      </c>
    </row>
    <row r="257" spans="1:17" hidden="1" x14ac:dyDescent="0.3">
      <c r="A257" t="s">
        <v>611</v>
      </c>
      <c r="B257" t="s">
        <v>612</v>
      </c>
      <c r="C257" t="str">
        <f>IFERROR(VLOOKUP(Table1[[#This Row],[Ticker]],[1]!Table1[[Symbol]:[Industry]],2,FALSE),"-")</f>
        <v>-</v>
      </c>
      <c r="D257" t="s">
        <v>129</v>
      </c>
      <c r="E257">
        <v>27743.837532400001</v>
      </c>
      <c r="F257">
        <v>473.4</v>
      </c>
      <c r="G257">
        <v>123.92108736458199</v>
      </c>
      <c r="H257">
        <v>-1.5462089685998499</v>
      </c>
      <c r="I257">
        <v>13.093155561668601</v>
      </c>
      <c r="J257">
        <v>2.70523678901631E-2</v>
      </c>
      <c r="K257">
        <v>440.30546340211401</v>
      </c>
      <c r="L257">
        <v>385.57119389917898</v>
      </c>
      <c r="M257">
        <v>57.0569240258448</v>
      </c>
      <c r="N257">
        <v>1.70771887900435</v>
      </c>
      <c r="O257">
        <v>21.958174904942901</v>
      </c>
      <c r="P257">
        <v>156.585365853658</v>
      </c>
      <c r="Q257">
        <v>5.2028597115388001E-2</v>
      </c>
    </row>
    <row r="258" spans="1:17" x14ac:dyDescent="0.3">
      <c r="A258" t="s">
        <v>613</v>
      </c>
      <c r="B258" t="s">
        <v>614</v>
      </c>
      <c r="C258" t="str">
        <f>IFERROR(VLOOKUP(Table1[[#This Row],[Ticker]],[1]!Table1[[Symbol]:[Industry]],2,FALSE),"-")</f>
        <v>-</v>
      </c>
      <c r="D258" t="s">
        <v>165</v>
      </c>
      <c r="E258">
        <v>27733.21633617</v>
      </c>
      <c r="F258">
        <v>842.85</v>
      </c>
      <c r="G258">
        <v>48.580608807106003</v>
      </c>
      <c r="H258">
        <v>-3.1723702245745402</v>
      </c>
      <c r="I258">
        <v>8.1978925428814495</v>
      </c>
      <c r="J258">
        <v>-0.64552461908210501</v>
      </c>
      <c r="K258">
        <v>820.028467868907</v>
      </c>
      <c r="L258">
        <v>745.80882805556803</v>
      </c>
      <c r="M258">
        <v>47.824375812500698</v>
      </c>
      <c r="N258">
        <v>1.2907493375429</v>
      </c>
      <c r="O258">
        <v>17.458622530699401</v>
      </c>
      <c r="P258">
        <v>79.903948772678703</v>
      </c>
      <c r="Q258">
        <v>2.7617941573514E-2</v>
      </c>
    </row>
    <row r="259" spans="1:17" x14ac:dyDescent="0.3">
      <c r="A259" t="s">
        <v>615</v>
      </c>
      <c r="B259" t="s">
        <v>616</v>
      </c>
      <c r="C259" t="str">
        <f>IFERROR(VLOOKUP(Table1[[#This Row],[Ticker]],[1]!Table1[[Symbol]:[Industry]],2,FALSE),"-")</f>
        <v>-</v>
      </c>
      <c r="D259" t="s">
        <v>165</v>
      </c>
      <c r="E259">
        <v>27621.949442149999</v>
      </c>
      <c r="F259">
        <v>1097.05</v>
      </c>
      <c r="G259">
        <v>-16.713580584356301</v>
      </c>
      <c r="H259">
        <v>-2.0065643241849802</v>
      </c>
      <c r="I259">
        <v>-10.854031071043501</v>
      </c>
      <c r="J259">
        <v>-1.1042600309310699</v>
      </c>
      <c r="K259">
        <v>1087.63960127785</v>
      </c>
      <c r="L259">
        <v>1053.7004208947601</v>
      </c>
      <c r="M259">
        <v>51.629027035788397</v>
      </c>
      <c r="N259">
        <v>1.14978708188582</v>
      </c>
      <c r="O259">
        <v>22.966136456861499</v>
      </c>
      <c r="P259">
        <v>17.583065380493</v>
      </c>
      <c r="Q259">
        <v>3.0283574193315E-2</v>
      </c>
    </row>
    <row r="260" spans="1:17" hidden="1" x14ac:dyDescent="0.3">
      <c r="A260" t="s">
        <v>617</v>
      </c>
      <c r="B260" t="s">
        <v>618</v>
      </c>
      <c r="C260" t="str">
        <f>IFERROR(VLOOKUP(Table1[[#This Row],[Ticker]],[1]!Table1[[Symbol]:[Industry]],2,FALSE),"-")</f>
        <v>-</v>
      </c>
      <c r="D260" t="s">
        <v>35</v>
      </c>
      <c r="E260">
        <v>27534.414246799999</v>
      </c>
      <c r="F260">
        <v>331</v>
      </c>
      <c r="G260">
        <v>-18.9164011126045</v>
      </c>
      <c r="H260">
        <v>8.2503063498442994</v>
      </c>
      <c r="I260">
        <v>-2.9399794554235998</v>
      </c>
      <c r="J260">
        <v>-2.71247257512645</v>
      </c>
      <c r="M260">
        <v>0</v>
      </c>
      <c r="O260">
        <v>12.3867069486404</v>
      </c>
      <c r="P260">
        <v>18.829653563094499</v>
      </c>
    </row>
    <row r="261" spans="1:17" x14ac:dyDescent="0.3">
      <c r="A261" t="s">
        <v>619</v>
      </c>
      <c r="B261" t="s">
        <v>620</v>
      </c>
      <c r="C261" t="str">
        <f>IFERROR(VLOOKUP(Table1[[#This Row],[Ticker]],[1]!Table1[[Symbol]:[Industry]],2,FALSE),"-")</f>
        <v>-</v>
      </c>
      <c r="D261" t="s">
        <v>621</v>
      </c>
      <c r="E261">
        <v>27372.465120000001</v>
      </c>
      <c r="F261">
        <v>891</v>
      </c>
      <c r="G261">
        <v>7.6584657591598999</v>
      </c>
      <c r="H261">
        <v>8.4786528797439704</v>
      </c>
      <c r="I261">
        <v>-2.9985266058051101</v>
      </c>
      <c r="J261">
        <v>3.86623036997248</v>
      </c>
      <c r="K261">
        <v>833.26373460653599</v>
      </c>
      <c r="L261">
        <v>783.61269504260099</v>
      </c>
      <c r="M261">
        <v>35.5182931074295</v>
      </c>
      <c r="N261">
        <v>0.739801897186946</v>
      </c>
      <c r="O261">
        <v>4.1694725028058297</v>
      </c>
      <c r="P261">
        <v>44.878048780487802</v>
      </c>
      <c r="Q261">
        <v>9.2060031720165997E-2</v>
      </c>
    </row>
    <row r="262" spans="1:17" x14ac:dyDescent="0.3">
      <c r="A262" t="s">
        <v>622</v>
      </c>
      <c r="B262" t="s">
        <v>623</v>
      </c>
      <c r="C262" t="str">
        <f>IFERROR(VLOOKUP(Table1[[#This Row],[Ticker]],[1]!Table1[[Symbol]:[Industry]],2,FALSE),"-")</f>
        <v>-</v>
      </c>
      <c r="D262" t="s">
        <v>216</v>
      </c>
      <c r="E262">
        <v>27081.27727074</v>
      </c>
      <c r="F262">
        <v>702.15</v>
      </c>
      <c r="G262">
        <v>-30.497849612402401</v>
      </c>
      <c r="H262">
        <v>1.6448294295049299</v>
      </c>
      <c r="I262">
        <v>-10.8314222364777</v>
      </c>
      <c r="J262">
        <v>-1.1301377056278601</v>
      </c>
      <c r="K262">
        <v>695.52540897256802</v>
      </c>
      <c r="L262">
        <v>706.43422729931797</v>
      </c>
      <c r="M262">
        <v>39.975166116648097</v>
      </c>
      <c r="N262">
        <v>0.96895850359000302</v>
      </c>
      <c r="O262">
        <v>22.5165562913907</v>
      </c>
      <c r="P262">
        <v>15.551715625771401</v>
      </c>
      <c r="Q262">
        <v>-3.1100926838658002E-2</v>
      </c>
    </row>
    <row r="263" spans="1:17" x14ac:dyDescent="0.3">
      <c r="A263" t="s">
        <v>624</v>
      </c>
      <c r="B263" t="s">
        <v>625</v>
      </c>
      <c r="C263" t="str">
        <f>IFERROR(VLOOKUP(Table1[[#This Row],[Ticker]],[1]!Table1[[Symbol]:[Industry]],2,FALSE),"-")</f>
        <v>-</v>
      </c>
      <c r="D263" t="s">
        <v>238</v>
      </c>
      <c r="E263">
        <v>26289.356800000001</v>
      </c>
      <c r="F263">
        <v>2724.1</v>
      </c>
      <c r="G263">
        <v>-5.6644503062809797</v>
      </c>
      <c r="H263">
        <v>11.8546483415029</v>
      </c>
      <c r="I263">
        <v>12.328470932487701</v>
      </c>
      <c r="J263">
        <v>-0.25221018579499199</v>
      </c>
      <c r="K263">
        <v>2436.58501621902</v>
      </c>
      <c r="L263">
        <v>2227.3229654172701</v>
      </c>
      <c r="M263">
        <v>69.615691047638705</v>
      </c>
      <c r="N263">
        <v>0.69866890463185805</v>
      </c>
      <c r="O263">
        <v>4.8052567820564498</v>
      </c>
      <c r="P263">
        <v>45.269837883958999</v>
      </c>
      <c r="Q263">
        <v>6.0940791948426998E-2</v>
      </c>
    </row>
    <row r="264" spans="1:17" x14ac:dyDescent="0.3">
      <c r="A264" t="s">
        <v>626</v>
      </c>
      <c r="B264" t="s">
        <v>627</v>
      </c>
      <c r="C264" t="str">
        <f>IFERROR(VLOOKUP(Table1[[#This Row],[Ticker]],[1]!Table1[[Symbol]:[Industry]],2,FALSE),"-")</f>
        <v>-</v>
      </c>
      <c r="D264" t="s">
        <v>46</v>
      </c>
      <c r="E264">
        <v>26235</v>
      </c>
      <c r="F264">
        <v>159.78</v>
      </c>
      <c r="G264">
        <v>275.382178100776</v>
      </c>
      <c r="H264">
        <v>7.9339809705602597</v>
      </c>
      <c r="I264">
        <v>92.951388586045795</v>
      </c>
      <c r="J264">
        <v>0.32901141856041</v>
      </c>
      <c r="K264">
        <v>143.67901357742201</v>
      </c>
      <c r="L264">
        <v>110.802294492866</v>
      </c>
      <c r="M264">
        <v>62.1825077989037</v>
      </c>
      <c r="N264">
        <v>2.0655451816568999</v>
      </c>
      <c r="O264">
        <v>10.6834397296282</v>
      </c>
      <c r="P264">
        <v>318.27225130890002</v>
      </c>
      <c r="Q264">
        <v>0.105183323799857</v>
      </c>
    </row>
    <row r="265" spans="1:17" x14ac:dyDescent="0.3">
      <c r="A265" t="s">
        <v>628</v>
      </c>
      <c r="B265" t="s">
        <v>629</v>
      </c>
      <c r="C265" t="str">
        <f>IFERROR(VLOOKUP(Table1[[#This Row],[Ticker]],[1]!Table1[[Symbol]:[Industry]],2,FALSE),"-")</f>
        <v>-</v>
      </c>
      <c r="D265" t="s">
        <v>630</v>
      </c>
      <c r="E265">
        <v>26218.4497686</v>
      </c>
      <c r="F265">
        <v>750.5</v>
      </c>
      <c r="G265">
        <v>48.039087184686103</v>
      </c>
      <c r="H265">
        <v>9.8383355657801506</v>
      </c>
      <c r="I265">
        <v>-5.5246580464247996</v>
      </c>
      <c r="J265">
        <v>-1.17415790414928</v>
      </c>
      <c r="K265">
        <v>693.90536765189802</v>
      </c>
      <c r="L265">
        <v>637.07007515777502</v>
      </c>
      <c r="M265">
        <v>52.052212903557098</v>
      </c>
      <c r="N265">
        <v>1.5888492089253401</v>
      </c>
      <c r="O265">
        <v>5.6095936042638197</v>
      </c>
      <c r="P265">
        <v>77.423167848699705</v>
      </c>
      <c r="Q265">
        <v>-1.902578948579E-2</v>
      </c>
    </row>
    <row r="266" spans="1:17" x14ac:dyDescent="0.3">
      <c r="A266" t="s">
        <v>631</v>
      </c>
      <c r="B266" t="s">
        <v>632</v>
      </c>
      <c r="C266" t="str">
        <f>IFERROR(VLOOKUP(Table1[[#This Row],[Ticker]],[1]!Table1[[Symbol]:[Industry]],2,FALSE),"-")</f>
        <v>-</v>
      </c>
      <c r="D266" t="s">
        <v>65</v>
      </c>
      <c r="E266">
        <v>25881.398137759999</v>
      </c>
      <c r="F266">
        <v>1744.4</v>
      </c>
      <c r="G266">
        <v>21.9153512357042</v>
      </c>
      <c r="H266">
        <v>1.15408475443021</v>
      </c>
      <c r="I266">
        <v>-3.3344360446042098</v>
      </c>
      <c r="J266">
        <v>-7.0025394029213102</v>
      </c>
      <c r="K266">
        <v>1778.20111546044</v>
      </c>
      <c r="L266">
        <v>1604.8812939086299</v>
      </c>
      <c r="M266">
        <v>23.094124258569199</v>
      </c>
      <c r="N266">
        <v>0.63557426353121105</v>
      </c>
      <c r="O266">
        <v>11.213024535656899</v>
      </c>
      <c r="P266">
        <v>53.353846153846099</v>
      </c>
      <c r="Q266">
        <v>8.6865483181336994E-2</v>
      </c>
    </row>
    <row r="267" spans="1:17" x14ac:dyDescent="0.3">
      <c r="A267" t="s">
        <v>633</v>
      </c>
      <c r="B267" t="s">
        <v>634</v>
      </c>
      <c r="C267" t="str">
        <f>IFERROR(VLOOKUP(Table1[[#This Row],[Ticker]],[1]!Table1[[Symbol]:[Industry]],2,FALSE),"-")</f>
        <v>-</v>
      </c>
      <c r="D267" t="s">
        <v>255</v>
      </c>
      <c r="E267">
        <v>25703.447268</v>
      </c>
      <c r="F267">
        <v>15673.8</v>
      </c>
      <c r="G267">
        <v>5.0189339394152004</v>
      </c>
      <c r="H267">
        <v>15.5951148556923</v>
      </c>
      <c r="I267">
        <v>-8.8885904322624505</v>
      </c>
      <c r="J267">
        <v>-8.3212598639245208</v>
      </c>
      <c r="K267">
        <v>15464.6288039754</v>
      </c>
      <c r="L267">
        <v>14655.387526008901</v>
      </c>
      <c r="M267">
        <v>53.559531047312298</v>
      </c>
      <c r="N267">
        <v>5.2570513810853496</v>
      </c>
      <c r="O267">
        <v>16.436346004159802</v>
      </c>
      <c r="P267">
        <v>34.146978145420398</v>
      </c>
      <c r="Q267">
        <v>6.3781173007312994E-2</v>
      </c>
    </row>
    <row r="268" spans="1:17" x14ac:dyDescent="0.3">
      <c r="A268" t="s">
        <v>635</v>
      </c>
      <c r="B268" t="s">
        <v>636</v>
      </c>
      <c r="C268" t="str">
        <f>IFERROR(VLOOKUP(Table1[[#This Row],[Ticker]],[1]!Table1[[Symbol]:[Industry]],2,FALSE),"-")</f>
        <v>-</v>
      </c>
      <c r="D268" t="s">
        <v>46</v>
      </c>
      <c r="E268">
        <v>25577.3255493</v>
      </c>
      <c r="F268">
        <v>271.89999999999998</v>
      </c>
      <c r="G268">
        <v>199.913062923962</v>
      </c>
      <c r="H268">
        <v>-2.1887525176722198</v>
      </c>
      <c r="I268">
        <v>47.710179361997398</v>
      </c>
      <c r="J268">
        <v>1.9698725218478501</v>
      </c>
      <c r="K268">
        <v>255.446532477174</v>
      </c>
      <c r="L268">
        <v>204.081493170648</v>
      </c>
      <c r="M268">
        <v>60.119811748445997</v>
      </c>
      <c r="N268">
        <v>1.05393442988857</v>
      </c>
      <c r="O268">
        <v>10.867966164030801</v>
      </c>
      <c r="P268">
        <v>244.17721518987301</v>
      </c>
      <c r="Q268">
        <v>0.17140920143273899</v>
      </c>
    </row>
    <row r="269" spans="1:17" x14ac:dyDescent="0.3">
      <c r="A269" t="s">
        <v>637</v>
      </c>
      <c r="B269" t="s">
        <v>638</v>
      </c>
      <c r="C269" t="str">
        <f>IFERROR(VLOOKUP(Table1[[#This Row],[Ticker]],[1]!Table1[[Symbol]:[Industry]],2,FALSE),"-")</f>
        <v>-</v>
      </c>
      <c r="D269" t="s">
        <v>283</v>
      </c>
      <c r="E269">
        <v>25443.331829625</v>
      </c>
      <c r="F269">
        <v>1189.1500000000001</v>
      </c>
      <c r="G269">
        <v>-9.4302558085345591</v>
      </c>
      <c r="H269">
        <v>-8.93759454543817</v>
      </c>
      <c r="I269">
        <v>-10.746998959009201</v>
      </c>
      <c r="J269">
        <v>-5.7096102114364902</v>
      </c>
      <c r="K269">
        <v>1240.0009528444</v>
      </c>
      <c r="L269">
        <v>1185.96110891738</v>
      </c>
      <c r="M269">
        <v>40.878713788214597</v>
      </c>
      <c r="N269">
        <v>1.2911770591249401</v>
      </c>
      <c r="O269">
        <v>21.506958752049702</v>
      </c>
      <c r="P269">
        <v>22.164577768645898</v>
      </c>
      <c r="Q269">
        <v>0.12640838062318699</v>
      </c>
    </row>
    <row r="270" spans="1:17" x14ac:dyDescent="0.3">
      <c r="A270" t="s">
        <v>639</v>
      </c>
      <c r="B270" t="s">
        <v>640</v>
      </c>
      <c r="C270" t="str">
        <f>IFERROR(VLOOKUP(Table1[[#This Row],[Ticker]],[1]!Table1[[Symbol]:[Industry]],2,FALSE),"-")</f>
        <v>-</v>
      </c>
      <c r="D270" t="s">
        <v>400</v>
      </c>
      <c r="E270">
        <v>25258.467030075</v>
      </c>
      <c r="F270">
        <v>430.1</v>
      </c>
      <c r="G270">
        <v>22.1503054682466</v>
      </c>
      <c r="H270">
        <v>6.1581013095859296</v>
      </c>
      <c r="I270">
        <v>32.256752570720103</v>
      </c>
      <c r="J270">
        <v>-0.192327861238304</v>
      </c>
      <c r="K270">
        <v>375.14609809794302</v>
      </c>
      <c r="L270">
        <v>325.51769705713002</v>
      </c>
      <c r="M270">
        <v>77.116161910442202</v>
      </c>
      <c r="N270">
        <v>0.57621851397190205</v>
      </c>
      <c r="O270">
        <v>1.4880260404557</v>
      </c>
      <c r="P270">
        <v>64.631578947368396</v>
      </c>
      <c r="Q270">
        <v>-4.3969187457862997E-2</v>
      </c>
    </row>
    <row r="271" spans="1:17" x14ac:dyDescent="0.3">
      <c r="A271" t="s">
        <v>641</v>
      </c>
      <c r="B271" t="s">
        <v>642</v>
      </c>
      <c r="C271" t="str">
        <f>IFERROR(VLOOKUP(Table1[[#This Row],[Ticker]],[1]!Table1[[Symbol]:[Industry]],2,FALSE),"-")</f>
        <v>-</v>
      </c>
      <c r="D271" t="s">
        <v>255</v>
      </c>
      <c r="E271">
        <v>25049.16322798</v>
      </c>
      <c r="F271">
        <v>12222.95</v>
      </c>
      <c r="G271">
        <v>180.34980700329899</v>
      </c>
      <c r="H271">
        <v>6.9334920899823098</v>
      </c>
      <c r="I271">
        <v>56.018683702645099</v>
      </c>
      <c r="J271">
        <v>1.07321846667527</v>
      </c>
      <c r="K271">
        <v>10712.2996330075</v>
      </c>
      <c r="L271">
        <v>8280.8004016709692</v>
      </c>
      <c r="M271">
        <v>83.688490229349796</v>
      </c>
      <c r="N271">
        <v>0.59565568387416601</v>
      </c>
      <c r="O271">
        <v>3.5371984668185399</v>
      </c>
      <c r="P271">
        <v>219.83602600168399</v>
      </c>
      <c r="Q271">
        <v>0.17026799845329399</v>
      </c>
    </row>
    <row r="272" spans="1:17" hidden="1" x14ac:dyDescent="0.3">
      <c r="A272" t="s">
        <v>643</v>
      </c>
      <c r="B272" t="s">
        <v>644</v>
      </c>
      <c r="C272" t="str">
        <f>IFERROR(VLOOKUP(Table1[[#This Row],[Ticker]],[1]!Table1[[Symbol]:[Industry]],2,FALSE),"-")</f>
        <v>-</v>
      </c>
      <c r="D272" t="s">
        <v>454</v>
      </c>
      <c r="E272">
        <v>24929.775000000001</v>
      </c>
      <c r="F272">
        <v>821.4</v>
      </c>
      <c r="G272">
        <v>127.374630789623</v>
      </c>
      <c r="H272">
        <v>8.3771462747216194</v>
      </c>
      <c r="I272">
        <v>114.766615534192</v>
      </c>
      <c r="J272">
        <v>-2.9093571913430001</v>
      </c>
      <c r="K272">
        <v>678.48319719479105</v>
      </c>
      <c r="L272">
        <v>494.83619557062201</v>
      </c>
      <c r="M272">
        <v>78.720207531864105</v>
      </c>
      <c r="N272">
        <v>0.51231965709496396</v>
      </c>
      <c r="O272">
        <v>8.0654979303627901</v>
      </c>
      <c r="P272">
        <v>193.35714285714201</v>
      </c>
      <c r="Q272">
        <v>6.6027470614188996E-2</v>
      </c>
    </row>
    <row r="273" spans="1:17" x14ac:dyDescent="0.3">
      <c r="A273" t="s">
        <v>645</v>
      </c>
      <c r="B273" t="s">
        <v>646</v>
      </c>
      <c r="C273" t="str">
        <f>IFERROR(VLOOKUP(Table1[[#This Row],[Ticker]],[1]!Table1[[Symbol]:[Industry]],2,FALSE),"-")</f>
        <v>-</v>
      </c>
      <c r="D273" t="s">
        <v>621</v>
      </c>
      <c r="E273">
        <v>24850.725250560001</v>
      </c>
      <c r="F273">
        <v>1107.55</v>
      </c>
      <c r="G273">
        <v>-41.156473079529697</v>
      </c>
      <c r="H273">
        <v>4.0671231682213103</v>
      </c>
      <c r="I273">
        <v>-24.714188833650699</v>
      </c>
      <c r="J273">
        <v>-5.5686863845016896</v>
      </c>
      <c r="K273">
        <v>1051.3379789732301</v>
      </c>
      <c r="L273">
        <v>1100.1900051786199</v>
      </c>
      <c r="M273">
        <v>54.940439150330697</v>
      </c>
      <c r="N273">
        <v>0.74768469640192603</v>
      </c>
      <c r="O273">
        <v>34.3415647149113</v>
      </c>
      <c r="P273">
        <v>24.998589244399302</v>
      </c>
      <c r="Q273">
        <v>-1.1515821270697E-2</v>
      </c>
    </row>
    <row r="274" spans="1:17" x14ac:dyDescent="0.3">
      <c r="A274" t="s">
        <v>647</v>
      </c>
      <c r="B274" t="s">
        <v>648</v>
      </c>
      <c r="C274" t="str">
        <f>IFERROR(VLOOKUP(Table1[[#This Row],[Ticker]],[1]!Table1[[Symbol]:[Industry]],2,FALSE),"-")</f>
        <v>-</v>
      </c>
      <c r="D274" t="s">
        <v>649</v>
      </c>
      <c r="E274">
        <v>24580.790808000002</v>
      </c>
      <c r="F274">
        <v>2290.3000000000002</v>
      </c>
      <c r="G274">
        <v>160.65786928487699</v>
      </c>
      <c r="H274">
        <v>1.2831816172281201</v>
      </c>
      <c r="I274">
        <v>76.450482267987695</v>
      </c>
      <c r="J274">
        <v>2.1654250021632402</v>
      </c>
      <c r="K274">
        <v>2035.0831435990999</v>
      </c>
      <c r="L274">
        <v>1575.19023513666</v>
      </c>
      <c r="M274">
        <v>76.128279851996396</v>
      </c>
      <c r="N274">
        <v>0.77850488402076001</v>
      </c>
      <c r="O274">
        <v>4.6413133650613201</v>
      </c>
      <c r="P274">
        <v>189.911392405063</v>
      </c>
      <c r="Q274">
        <v>0.17304062242407101</v>
      </c>
    </row>
    <row r="275" spans="1:17" x14ac:dyDescent="0.3">
      <c r="A275" t="s">
        <v>650</v>
      </c>
      <c r="B275" t="s">
        <v>651</v>
      </c>
      <c r="C275" t="str">
        <f>IFERROR(VLOOKUP(Table1[[#This Row],[Ticker]],[1]!Table1[[Symbol]:[Industry]],2,FALSE),"-")</f>
        <v>-</v>
      </c>
      <c r="D275" t="s">
        <v>255</v>
      </c>
      <c r="E275">
        <v>24370.688352599998</v>
      </c>
      <c r="F275">
        <v>1350.05</v>
      </c>
      <c r="G275">
        <v>-13.1532584080917</v>
      </c>
      <c r="H275">
        <v>10.4016193493458</v>
      </c>
      <c r="I275">
        <v>-2.6067997700473402</v>
      </c>
      <c r="J275">
        <v>0.12898266195242999</v>
      </c>
      <c r="K275">
        <v>1204.26386329562</v>
      </c>
      <c r="L275">
        <v>1168.1491106179201</v>
      </c>
      <c r="M275">
        <v>49.143999974901902</v>
      </c>
      <c r="N275">
        <v>1.1963473075979401</v>
      </c>
      <c r="O275">
        <v>1.04440576274953</v>
      </c>
      <c r="P275">
        <v>34.5944868152136</v>
      </c>
      <c r="Q275">
        <v>1.1647914540753E-2</v>
      </c>
    </row>
    <row r="276" spans="1:17" x14ac:dyDescent="0.3">
      <c r="A276" t="s">
        <v>652</v>
      </c>
      <c r="B276" t="s">
        <v>653</v>
      </c>
      <c r="C276" t="str">
        <f>IFERROR(VLOOKUP(Table1[[#This Row],[Ticker]],[1]!Table1[[Symbol]:[Industry]],2,FALSE),"-")</f>
        <v>-</v>
      </c>
      <c r="D276" t="s">
        <v>188</v>
      </c>
      <c r="E276">
        <v>23780.52</v>
      </c>
      <c r="F276">
        <v>711.35</v>
      </c>
      <c r="G276">
        <v>42.626177666889198</v>
      </c>
      <c r="H276">
        <v>28.320798704034399</v>
      </c>
      <c r="I276">
        <v>30.424108984037598</v>
      </c>
      <c r="J276">
        <v>0.40058912923825502</v>
      </c>
      <c r="K276">
        <v>600.05441448845795</v>
      </c>
      <c r="L276">
        <v>516.93527551782302</v>
      </c>
      <c r="M276">
        <v>74.935180431994993</v>
      </c>
      <c r="N276">
        <v>0.373205231986807</v>
      </c>
      <c r="O276">
        <v>7.1202642862163401</v>
      </c>
      <c r="P276">
        <v>73.860442380544995</v>
      </c>
      <c r="Q276">
        <v>-3.7084270552864E-2</v>
      </c>
    </row>
    <row r="277" spans="1:17" x14ac:dyDescent="0.3">
      <c r="A277" t="s">
        <v>654</v>
      </c>
      <c r="B277" t="s">
        <v>655</v>
      </c>
      <c r="C277" t="str">
        <f>IFERROR(VLOOKUP(Table1[[#This Row],[Ticker]],[1]!Table1[[Symbol]:[Industry]],2,FALSE),"-")</f>
        <v>-</v>
      </c>
      <c r="D277" t="s">
        <v>445</v>
      </c>
      <c r="E277">
        <v>23733.9187852</v>
      </c>
      <c r="F277">
        <v>6366.35</v>
      </c>
      <c r="G277">
        <v>20.554577501589002</v>
      </c>
      <c r="H277">
        <v>21.759370774528101</v>
      </c>
      <c r="I277">
        <v>1.5130338236685801</v>
      </c>
      <c r="J277">
        <v>6.7308987302228296</v>
      </c>
      <c r="K277">
        <v>5690.7472001197702</v>
      </c>
      <c r="L277">
        <v>5412.4960369496603</v>
      </c>
      <c r="M277">
        <v>36.2259452028254</v>
      </c>
      <c r="N277">
        <v>1.99290050556521</v>
      </c>
      <c r="O277">
        <v>4.7696089596079396</v>
      </c>
      <c r="P277">
        <v>48.920467836257302</v>
      </c>
      <c r="Q277">
        <v>-6.6729027375819996E-2</v>
      </c>
    </row>
    <row r="278" spans="1:17" x14ac:dyDescent="0.3">
      <c r="A278" t="s">
        <v>656</v>
      </c>
      <c r="B278" t="s">
        <v>657</v>
      </c>
      <c r="C278" t="str">
        <f>IFERROR(VLOOKUP(Table1[[#This Row],[Ticker]],[1]!Table1[[Symbol]:[Industry]],2,FALSE),"-")</f>
        <v>-</v>
      </c>
      <c r="D278" t="s">
        <v>65</v>
      </c>
      <c r="E278">
        <v>23639.042531879899</v>
      </c>
      <c r="F278">
        <v>427.4</v>
      </c>
      <c r="G278">
        <v>-9.0037276580866692</v>
      </c>
      <c r="H278">
        <v>-6.1138284193748396</v>
      </c>
      <c r="I278">
        <v>-12.9585763993108</v>
      </c>
      <c r="J278">
        <v>-2.1623422825781899</v>
      </c>
      <c r="K278">
        <v>431.52480328404999</v>
      </c>
      <c r="L278">
        <v>411.231719007832</v>
      </c>
      <c r="M278">
        <v>44.903988355965602</v>
      </c>
      <c r="N278">
        <v>0.50713058210645301</v>
      </c>
      <c r="O278">
        <v>10.2012166588675</v>
      </c>
      <c r="P278">
        <v>30.245314642693799</v>
      </c>
      <c r="Q278">
        <v>-6.2773633124999006E-2</v>
      </c>
    </row>
    <row r="279" spans="1:17" x14ac:dyDescent="0.3">
      <c r="A279" t="s">
        <v>658</v>
      </c>
      <c r="B279" t="s">
        <v>659</v>
      </c>
      <c r="C279" t="str">
        <f>IFERROR(VLOOKUP(Table1[[#This Row],[Ticker]],[1]!Table1[[Symbol]:[Industry]],2,FALSE),"-")</f>
        <v>-</v>
      </c>
      <c r="D279" t="s">
        <v>597</v>
      </c>
      <c r="E279">
        <v>23516.122749079899</v>
      </c>
      <c r="F279">
        <v>759.6</v>
      </c>
      <c r="G279">
        <v>-4.9445123088437697</v>
      </c>
      <c r="H279">
        <v>-0.83053351874755299</v>
      </c>
      <c r="I279">
        <v>-5.7854548613374899</v>
      </c>
      <c r="J279">
        <v>3.6086666428727701</v>
      </c>
      <c r="K279">
        <v>731.74118163927596</v>
      </c>
      <c r="L279">
        <v>706.763049774759</v>
      </c>
      <c r="M279">
        <v>46.676653320350702</v>
      </c>
      <c r="N279">
        <v>0.67941136368478605</v>
      </c>
      <c r="O279">
        <v>14.0666140073723</v>
      </c>
      <c r="P279">
        <v>28.008088978766398</v>
      </c>
      <c r="Q279">
        <v>-1.2371391269199001E-2</v>
      </c>
    </row>
    <row r="280" spans="1:17" x14ac:dyDescent="0.3">
      <c r="A280" t="s">
        <v>660</v>
      </c>
      <c r="B280" t="s">
        <v>661</v>
      </c>
      <c r="C280" t="str">
        <f>IFERROR(VLOOKUP(Table1[[#This Row],[Ticker]],[1]!Table1[[Symbol]:[Industry]],2,FALSE),"-")</f>
        <v>-</v>
      </c>
      <c r="D280" t="s">
        <v>597</v>
      </c>
      <c r="E280">
        <v>23393.735963265</v>
      </c>
      <c r="F280">
        <v>2557.8000000000002</v>
      </c>
      <c r="G280">
        <v>25.345130277861799</v>
      </c>
      <c r="H280">
        <v>-5.8657276247427603</v>
      </c>
      <c r="I280">
        <v>-33.3226748769208</v>
      </c>
      <c r="J280">
        <v>-2.6764999452768001</v>
      </c>
      <c r="K280">
        <v>2647.7269132508</v>
      </c>
      <c r="L280">
        <v>2606.0378021329998</v>
      </c>
      <c r="M280">
        <v>41.390883168841299</v>
      </c>
      <c r="N280">
        <v>0.72633188526246395</v>
      </c>
      <c r="O280">
        <v>52.318398623817302</v>
      </c>
      <c r="P280">
        <v>76.157024793388402</v>
      </c>
      <c r="Q280">
        <v>0.114187685113972</v>
      </c>
    </row>
    <row r="281" spans="1:17" x14ac:dyDescent="0.3">
      <c r="A281" t="s">
        <v>662</v>
      </c>
      <c r="B281" t="s">
        <v>663</v>
      </c>
      <c r="C281" t="str">
        <f>IFERROR(VLOOKUP(Table1[[#This Row],[Ticker]],[1]!Table1[[Symbol]:[Industry]],2,FALSE),"-")</f>
        <v>-</v>
      </c>
      <c r="D281" t="s">
        <v>255</v>
      </c>
      <c r="E281">
        <v>23252.1160364799</v>
      </c>
      <c r="F281">
        <v>2148</v>
      </c>
      <c r="G281">
        <v>74.452414481438097</v>
      </c>
      <c r="H281">
        <v>0.46896905606991002</v>
      </c>
      <c r="I281">
        <v>38.046394493734802</v>
      </c>
      <c r="J281">
        <v>-0.76866892672184695</v>
      </c>
      <c r="K281">
        <v>1972.4404701001899</v>
      </c>
      <c r="L281">
        <v>1698.5072399554399</v>
      </c>
      <c r="M281">
        <v>68.743583130484097</v>
      </c>
      <c r="N281">
        <v>0.97515229398140202</v>
      </c>
      <c r="O281">
        <v>13.0516759776536</v>
      </c>
      <c r="P281">
        <v>114.62829736211</v>
      </c>
      <c r="Q281">
        <v>0.22778483812724401</v>
      </c>
    </row>
    <row r="282" spans="1:17" x14ac:dyDescent="0.3">
      <c r="A282" t="s">
        <v>664</v>
      </c>
      <c r="B282" t="s">
        <v>665</v>
      </c>
      <c r="C282" t="str">
        <f>IFERROR(VLOOKUP(Table1[[#This Row],[Ticker]],[1]!Table1[[Symbol]:[Industry]],2,FALSE),"-")</f>
        <v>-</v>
      </c>
      <c r="D282" t="s">
        <v>383</v>
      </c>
      <c r="E282">
        <v>23182.228080000001</v>
      </c>
      <c r="F282">
        <v>3671.45</v>
      </c>
      <c r="G282">
        <v>29.816589523053601</v>
      </c>
      <c r="H282">
        <v>7.4829293236997803</v>
      </c>
      <c r="I282">
        <v>-3.7512966329369499</v>
      </c>
      <c r="J282">
        <v>7.1887410047856504</v>
      </c>
      <c r="K282">
        <v>3288.5352125200202</v>
      </c>
      <c r="L282">
        <v>3040.8448194257599</v>
      </c>
      <c r="M282">
        <v>68.724618555581799</v>
      </c>
      <c r="N282">
        <v>1.3628689801235301</v>
      </c>
      <c r="O282">
        <v>7.2818641136335804</v>
      </c>
      <c r="P282">
        <v>62.306315068190301</v>
      </c>
      <c r="Q282">
        <v>0.103452818978661</v>
      </c>
    </row>
    <row r="283" spans="1:17" hidden="1" x14ac:dyDescent="0.3">
      <c r="A283" t="s">
        <v>666</v>
      </c>
      <c r="B283" t="s">
        <v>667</v>
      </c>
      <c r="C283" t="str">
        <f>IFERROR(VLOOKUP(Table1[[#This Row],[Ticker]],[1]!Table1[[Symbol]:[Industry]],2,FALSE),"-")</f>
        <v>-</v>
      </c>
      <c r="D283" t="s">
        <v>668</v>
      </c>
      <c r="E283">
        <v>23025.673136879999</v>
      </c>
      <c r="F283">
        <v>92.91</v>
      </c>
      <c r="G283">
        <v>87.933335619239998</v>
      </c>
      <c r="H283">
        <v>-4.4037465292535902</v>
      </c>
      <c r="I283">
        <v>29.089271055705801</v>
      </c>
      <c r="J283">
        <v>-1.4442974603263099</v>
      </c>
      <c r="K283">
        <v>89.059874443600705</v>
      </c>
      <c r="L283">
        <v>74.186856130921797</v>
      </c>
      <c r="M283">
        <v>50.681017208567297</v>
      </c>
      <c r="N283">
        <v>0.86922970082502304</v>
      </c>
      <c r="O283">
        <v>7.3081476697879699</v>
      </c>
      <c r="P283">
        <v>123.073229291716</v>
      </c>
      <c r="Q283">
        <v>2.0612820630179999E-2</v>
      </c>
    </row>
    <row r="284" spans="1:17" x14ac:dyDescent="0.3">
      <c r="A284" t="s">
        <v>669</v>
      </c>
      <c r="B284" t="s">
        <v>670</v>
      </c>
      <c r="C284" t="str">
        <f>IFERROR(VLOOKUP(Table1[[#This Row],[Ticker]],[1]!Table1[[Symbol]:[Industry]],2,FALSE),"-")</f>
        <v>-</v>
      </c>
      <c r="D284" t="s">
        <v>523</v>
      </c>
      <c r="E284">
        <v>22513.313093674999</v>
      </c>
      <c r="F284">
        <v>695.2</v>
      </c>
      <c r="G284">
        <v>9.7371241957015506</v>
      </c>
      <c r="H284">
        <v>10.204472782837</v>
      </c>
      <c r="I284">
        <v>-1.3010371412789601</v>
      </c>
      <c r="J284">
        <v>3.12256625915174</v>
      </c>
      <c r="K284">
        <v>668.33197936245006</v>
      </c>
      <c r="L284">
        <v>629.740675554267</v>
      </c>
      <c r="M284">
        <v>23.718114817054701</v>
      </c>
      <c r="N284">
        <v>0.95146251042186003</v>
      </c>
      <c r="O284">
        <v>10.6516110471806</v>
      </c>
      <c r="P284">
        <v>58.721461187214601</v>
      </c>
      <c r="Q284">
        <v>-7.3013058119063001E-2</v>
      </c>
    </row>
    <row r="285" spans="1:17" x14ac:dyDescent="0.3">
      <c r="A285" t="s">
        <v>671</v>
      </c>
      <c r="B285" t="s">
        <v>672</v>
      </c>
      <c r="C285" t="str">
        <f>IFERROR(VLOOKUP(Table1[[#This Row],[Ticker]],[1]!Table1[[Symbol]:[Industry]],2,FALSE),"-")</f>
        <v>-</v>
      </c>
      <c r="D285" t="s">
        <v>188</v>
      </c>
      <c r="E285">
        <v>22458.709112910001</v>
      </c>
      <c r="F285">
        <v>7499.2</v>
      </c>
      <c r="G285">
        <v>19.864596994952201</v>
      </c>
      <c r="H285">
        <v>4.9857564407512402</v>
      </c>
      <c r="I285">
        <v>11.82678314424</v>
      </c>
      <c r="J285">
        <v>-5.0782255960518699</v>
      </c>
      <c r="K285">
        <v>7129.2702147709997</v>
      </c>
      <c r="L285">
        <v>6502.5155430266004</v>
      </c>
      <c r="M285">
        <v>56.670335748347497</v>
      </c>
      <c r="N285">
        <v>0.86401298084026801</v>
      </c>
      <c r="O285">
        <v>6.6647109024962701</v>
      </c>
      <c r="P285">
        <v>53.862883287682401</v>
      </c>
      <c r="Q285">
        <v>-3.0387877533676E-2</v>
      </c>
    </row>
    <row r="286" spans="1:17" x14ac:dyDescent="0.3">
      <c r="A286" t="s">
        <v>673</v>
      </c>
      <c r="B286" t="s">
        <v>674</v>
      </c>
      <c r="C286" t="str">
        <f>IFERROR(VLOOKUP(Table1[[#This Row],[Ticker]],[1]!Table1[[Symbol]:[Industry]],2,FALSE),"-")</f>
        <v>-</v>
      </c>
      <c r="D286" t="s">
        <v>508</v>
      </c>
      <c r="E286">
        <v>22420.997500000001</v>
      </c>
      <c r="F286">
        <v>2035.15</v>
      </c>
      <c r="G286">
        <v>66.737473770682101</v>
      </c>
      <c r="H286">
        <v>-9.00631186378798</v>
      </c>
      <c r="I286">
        <v>-1.1642076050359</v>
      </c>
      <c r="J286">
        <v>-4.5531348655691604</v>
      </c>
      <c r="K286">
        <v>2038.97124335023</v>
      </c>
      <c r="L286">
        <v>1798.2090034241</v>
      </c>
      <c r="M286">
        <v>58.301262528732103</v>
      </c>
      <c r="N286">
        <v>0.29991384518365199</v>
      </c>
      <c r="O286">
        <v>10.016460703142201</v>
      </c>
      <c r="P286">
        <v>97.491508976225106</v>
      </c>
      <c r="Q286">
        <v>7.6846659177415996E-2</v>
      </c>
    </row>
    <row r="287" spans="1:17" hidden="1" x14ac:dyDescent="0.3">
      <c r="A287" t="s">
        <v>675</v>
      </c>
      <c r="B287" t="s">
        <v>676</v>
      </c>
      <c r="C287" t="str">
        <f>IFERROR(VLOOKUP(Table1[[#This Row],[Ticker]],[1]!Table1[[Symbol]:[Industry]],2,FALSE),"-")</f>
        <v>-</v>
      </c>
      <c r="D287" t="s">
        <v>124</v>
      </c>
      <c r="E287">
        <v>22321.60393628</v>
      </c>
      <c r="F287">
        <v>1060.8</v>
      </c>
      <c r="G287">
        <v>-16.332524936673</v>
      </c>
      <c r="H287">
        <v>4.66399778253738</v>
      </c>
      <c r="I287">
        <v>-13.3853631977428</v>
      </c>
      <c r="J287">
        <v>-1.5274398719486899</v>
      </c>
      <c r="K287">
        <v>1056.2073588297001</v>
      </c>
      <c r="L287">
        <v>1064.5016729352001</v>
      </c>
      <c r="M287">
        <v>32.910686904489097</v>
      </c>
      <c r="N287">
        <v>0.25656330630611202</v>
      </c>
      <c r="O287">
        <v>16.228318250377001</v>
      </c>
      <c r="P287">
        <v>16.411522633744799</v>
      </c>
      <c r="Q287">
        <v>-1.475670572159E-2</v>
      </c>
    </row>
    <row r="288" spans="1:17" x14ac:dyDescent="0.3">
      <c r="A288" t="s">
        <v>677</v>
      </c>
      <c r="B288" t="s">
        <v>678</v>
      </c>
      <c r="C288" t="str">
        <f>IFERROR(VLOOKUP(Table1[[#This Row],[Ticker]],[1]!Table1[[Symbol]:[Industry]],2,FALSE),"-")</f>
        <v>-</v>
      </c>
      <c r="D288" t="s">
        <v>49</v>
      </c>
      <c r="E288">
        <v>22229.98493065</v>
      </c>
      <c r="F288">
        <v>1359.1</v>
      </c>
      <c r="G288">
        <v>-24.675063053255499</v>
      </c>
      <c r="H288">
        <v>-2.6277660868859698</v>
      </c>
      <c r="I288">
        <v>-26.863827004671101</v>
      </c>
      <c r="J288">
        <v>-6.5960166285487896</v>
      </c>
      <c r="K288">
        <v>1435.98603607577</v>
      </c>
      <c r="L288">
        <v>1440.5045585933201</v>
      </c>
      <c r="M288">
        <v>35.808260859504699</v>
      </c>
      <c r="N288">
        <v>0.75524377435450696</v>
      </c>
      <c r="O288">
        <v>32.146273269075103</v>
      </c>
      <c r="P288">
        <v>14.200487354003799</v>
      </c>
      <c r="Q288">
        <v>7.0072724643670994E-2</v>
      </c>
    </row>
    <row r="289" spans="1:17" x14ac:dyDescent="0.3">
      <c r="A289" t="s">
        <v>679</v>
      </c>
      <c r="B289" t="s">
        <v>680</v>
      </c>
      <c r="C289" t="str">
        <f>IFERROR(VLOOKUP(Table1[[#This Row],[Ticker]],[1]!Table1[[Symbol]:[Industry]],2,FALSE),"-")</f>
        <v>-</v>
      </c>
      <c r="D289" t="s">
        <v>480</v>
      </c>
      <c r="E289">
        <v>22148.814424460001</v>
      </c>
      <c r="F289">
        <v>1646.2</v>
      </c>
      <c r="G289">
        <v>128.01981642415399</v>
      </c>
      <c r="H289">
        <v>8.6109965872789793</v>
      </c>
      <c r="I289">
        <v>102.821210010616</v>
      </c>
      <c r="J289">
        <v>1.9161522332640399</v>
      </c>
      <c r="K289">
        <v>1199.33496797302</v>
      </c>
      <c r="L289">
        <v>922.91209187585105</v>
      </c>
      <c r="M289">
        <v>72.059366161696005</v>
      </c>
      <c r="N289">
        <v>1.40983771159062</v>
      </c>
      <c r="O289">
        <v>0.59834770987727803</v>
      </c>
      <c r="P289">
        <v>174.82470784641001</v>
      </c>
      <c r="Q289">
        <v>3.5433661961248003E-2</v>
      </c>
    </row>
    <row r="290" spans="1:17" x14ac:dyDescent="0.3">
      <c r="A290" t="s">
        <v>681</v>
      </c>
      <c r="B290" t="s">
        <v>682</v>
      </c>
      <c r="C290" t="str">
        <f>IFERROR(VLOOKUP(Table1[[#This Row],[Ticker]],[1]!Table1[[Symbol]:[Industry]],2,FALSE),"-")</f>
        <v>-</v>
      </c>
      <c r="D290" t="s">
        <v>104</v>
      </c>
      <c r="E290">
        <v>22088.972023499999</v>
      </c>
      <c r="F290">
        <v>274.85000000000002</v>
      </c>
      <c r="G290">
        <v>-37.432100676471897</v>
      </c>
      <c r="H290">
        <v>-2.0872620681227598</v>
      </c>
      <c r="I290">
        <v>-26.605686578652001</v>
      </c>
      <c r="J290">
        <v>-2.9499119917996</v>
      </c>
      <c r="K290">
        <v>278.76926929780097</v>
      </c>
      <c r="L290">
        <v>295.06425639318502</v>
      </c>
      <c r="M290">
        <v>42.660345866163098</v>
      </c>
      <c r="N290">
        <v>1.25999500629179</v>
      </c>
      <c r="O290">
        <v>29.998180825904999</v>
      </c>
      <c r="P290">
        <v>9.1324200913242208</v>
      </c>
      <c r="Q290">
        <v>-0.119042968894592</v>
      </c>
    </row>
    <row r="291" spans="1:17" x14ac:dyDescent="0.3">
      <c r="A291" t="s">
        <v>683</v>
      </c>
      <c r="B291" t="s">
        <v>684</v>
      </c>
      <c r="C291" t="str">
        <f>IFERROR(VLOOKUP(Table1[[#This Row],[Ticker]],[1]!Table1[[Symbol]:[Industry]],2,FALSE),"-")</f>
        <v>-</v>
      </c>
      <c r="D291" t="s">
        <v>280</v>
      </c>
      <c r="E291">
        <v>21992.828079374998</v>
      </c>
      <c r="F291">
        <v>1818.85</v>
      </c>
      <c r="G291">
        <v>24.125369779565698</v>
      </c>
      <c r="H291">
        <v>7.8399111081885398</v>
      </c>
      <c r="I291">
        <v>1.5019176224697499</v>
      </c>
      <c r="J291">
        <v>5.7494792194578102</v>
      </c>
      <c r="K291">
        <v>1701.5304739870101</v>
      </c>
      <c r="L291">
        <v>1568.9078563179201</v>
      </c>
      <c r="M291">
        <v>37.929858544601302</v>
      </c>
      <c r="N291">
        <v>1.18503878708453</v>
      </c>
      <c r="O291">
        <v>3.64241141380543</v>
      </c>
      <c r="P291">
        <v>59.3734939759036</v>
      </c>
      <c r="Q291">
        <v>0.11420834986329401</v>
      </c>
    </row>
    <row r="292" spans="1:17" x14ac:dyDescent="0.3">
      <c r="A292" t="s">
        <v>685</v>
      </c>
      <c r="B292" t="s">
        <v>686</v>
      </c>
      <c r="C292" t="str">
        <f>IFERROR(VLOOKUP(Table1[[#This Row],[Ticker]],[1]!Table1[[Symbol]:[Industry]],2,FALSE),"-")</f>
        <v>-</v>
      </c>
      <c r="D292" t="s">
        <v>268</v>
      </c>
      <c r="E292">
        <v>21977.386756079999</v>
      </c>
      <c r="F292">
        <v>480.75</v>
      </c>
      <c r="G292">
        <v>-16.3782183092586</v>
      </c>
      <c r="H292">
        <v>5.7113609071765499</v>
      </c>
      <c r="I292">
        <v>8.2717596065615897</v>
      </c>
      <c r="J292">
        <v>-4.5605786262746202</v>
      </c>
      <c r="K292">
        <v>443.908903333865</v>
      </c>
      <c r="L292">
        <v>414.17584061814699</v>
      </c>
      <c r="M292">
        <v>81.988595871109396</v>
      </c>
      <c r="N292">
        <v>1.06573513364813</v>
      </c>
      <c r="O292">
        <v>6.2402496099843896</v>
      </c>
      <c r="P292">
        <v>43.037786373103202</v>
      </c>
      <c r="Q292">
        <v>1.0183485550442E-2</v>
      </c>
    </row>
    <row r="293" spans="1:17" x14ac:dyDescent="0.3">
      <c r="A293" t="s">
        <v>687</v>
      </c>
      <c r="B293" t="s">
        <v>688</v>
      </c>
      <c r="C293" t="str">
        <f>IFERROR(VLOOKUP(Table1[[#This Row],[Ticker]],[1]!Table1[[Symbol]:[Industry]],2,FALSE),"-")</f>
        <v>-</v>
      </c>
      <c r="D293" t="s">
        <v>283</v>
      </c>
      <c r="E293">
        <v>21854.074831739999</v>
      </c>
      <c r="F293">
        <v>2718.95</v>
      </c>
      <c r="G293">
        <v>-1.5924744035474401</v>
      </c>
      <c r="H293">
        <v>-0.50362412511410304</v>
      </c>
      <c r="I293">
        <v>-6.5369251149653502</v>
      </c>
      <c r="J293">
        <v>-2.2077076116561898</v>
      </c>
      <c r="K293">
        <v>2571.89452820118</v>
      </c>
      <c r="L293">
        <v>2437.0543489756001</v>
      </c>
      <c r="M293">
        <v>78.017742047551295</v>
      </c>
      <c r="N293">
        <v>0.81604995768661603</v>
      </c>
      <c r="O293">
        <v>6.2542525607311701</v>
      </c>
      <c r="P293">
        <v>39.885270360652299</v>
      </c>
      <c r="Q293">
        <v>-3.6115218332477002E-2</v>
      </c>
    </row>
    <row r="294" spans="1:17" x14ac:dyDescent="0.3">
      <c r="A294" t="s">
        <v>689</v>
      </c>
      <c r="B294" t="s">
        <v>690</v>
      </c>
      <c r="C294" t="str">
        <f>IFERROR(VLOOKUP(Table1[[#This Row],[Ticker]],[1]!Table1[[Symbol]:[Industry]],2,FALSE),"-")</f>
        <v>-</v>
      </c>
      <c r="D294" t="s">
        <v>691</v>
      </c>
      <c r="E294">
        <v>21677.34644673</v>
      </c>
      <c r="F294">
        <v>412.8</v>
      </c>
      <c r="G294">
        <v>-77.832070152363798</v>
      </c>
      <c r="H294">
        <v>15.2164269597918</v>
      </c>
      <c r="I294">
        <v>-45.7727820921478</v>
      </c>
      <c r="J294">
        <v>-6.2363885003049404</v>
      </c>
      <c r="K294">
        <v>389.36210266811202</v>
      </c>
      <c r="L294">
        <v>531.83706109667105</v>
      </c>
      <c r="M294">
        <v>41.222571956743799</v>
      </c>
      <c r="N294">
        <v>1.5091116999259799</v>
      </c>
      <c r="O294">
        <v>141.83624031007699</v>
      </c>
      <c r="P294">
        <v>33.161290322580598</v>
      </c>
      <c r="Q294">
        <v>-0.121242068063474</v>
      </c>
    </row>
    <row r="295" spans="1:17" x14ac:dyDescent="0.3">
      <c r="A295" t="s">
        <v>692</v>
      </c>
      <c r="B295" t="s">
        <v>693</v>
      </c>
      <c r="C295" t="str">
        <f>IFERROR(VLOOKUP(Table1[[#This Row],[Ticker]],[1]!Table1[[Symbol]:[Industry]],2,FALSE),"-")</f>
        <v>-</v>
      </c>
      <c r="D295" t="s">
        <v>694</v>
      </c>
      <c r="E295">
        <v>21653.661185000001</v>
      </c>
      <c r="F295">
        <v>656.45</v>
      </c>
      <c r="G295">
        <v>304.83125537207002</v>
      </c>
      <c r="H295">
        <v>22.6604574836769</v>
      </c>
      <c r="I295">
        <v>93.838571698621095</v>
      </c>
      <c r="J295">
        <v>-2.4030735697746302</v>
      </c>
      <c r="K295">
        <v>549.71988967778202</v>
      </c>
      <c r="L295">
        <v>397.95541796656801</v>
      </c>
      <c r="M295">
        <v>63.654091046596299</v>
      </c>
      <c r="N295">
        <v>1.19890250154902</v>
      </c>
      <c r="O295">
        <v>10.876685200700701</v>
      </c>
      <c r="P295">
        <v>342.20276187268399</v>
      </c>
      <c r="Q295">
        <v>0.27007754673095302</v>
      </c>
    </row>
    <row r="296" spans="1:17" x14ac:dyDescent="0.3">
      <c r="A296" t="s">
        <v>695</v>
      </c>
      <c r="B296" t="s">
        <v>696</v>
      </c>
      <c r="C296" t="str">
        <f>IFERROR(VLOOKUP(Table1[[#This Row],[Ticker]],[1]!Table1[[Symbol]:[Industry]],2,FALSE),"-")</f>
        <v>-</v>
      </c>
      <c r="D296" t="s">
        <v>211</v>
      </c>
      <c r="E296">
        <v>21155.603801540001</v>
      </c>
      <c r="F296">
        <v>4030.3</v>
      </c>
      <c r="G296">
        <v>137.881942738703</v>
      </c>
      <c r="H296">
        <v>13.5643745416657</v>
      </c>
      <c r="I296">
        <v>41.950109070223299</v>
      </c>
      <c r="J296">
        <v>0.93244855673249705</v>
      </c>
      <c r="K296">
        <v>3237.1409592229802</v>
      </c>
      <c r="L296">
        <v>2638.7716921649298</v>
      </c>
      <c r="M296">
        <v>72.224458357402597</v>
      </c>
      <c r="N296">
        <v>1.4031210385797701</v>
      </c>
      <c r="O296">
        <v>1.0346624320770099</v>
      </c>
      <c r="P296">
        <v>175.84012045718899</v>
      </c>
    </row>
    <row r="297" spans="1:17" x14ac:dyDescent="0.3">
      <c r="A297" t="s">
        <v>697</v>
      </c>
      <c r="B297" t="s">
        <v>698</v>
      </c>
      <c r="C297" t="str">
        <f>IFERROR(VLOOKUP(Table1[[#This Row],[Ticker]],[1]!Table1[[Symbol]:[Industry]],2,FALSE),"-")</f>
        <v>-</v>
      </c>
      <c r="D297" t="s">
        <v>371</v>
      </c>
      <c r="E297">
        <v>21004.786899319999</v>
      </c>
      <c r="F297">
        <v>1298.2</v>
      </c>
      <c r="G297">
        <v>20.043488012951698</v>
      </c>
      <c r="H297">
        <v>12.2162698189242</v>
      </c>
      <c r="I297">
        <v>17.5011419769681</v>
      </c>
      <c r="J297">
        <v>-1.6397276684573701</v>
      </c>
      <c r="K297">
        <v>1167.1708702399401</v>
      </c>
      <c r="L297">
        <v>1066.81576484935</v>
      </c>
      <c r="M297">
        <v>56.9159932152048</v>
      </c>
      <c r="N297">
        <v>1.60567602590811</v>
      </c>
      <c r="O297">
        <v>2.4495455245724802</v>
      </c>
      <c r="P297">
        <v>50.159042276328698</v>
      </c>
      <c r="Q297">
        <v>4.3290854889187998E-2</v>
      </c>
    </row>
    <row r="298" spans="1:17" x14ac:dyDescent="0.3">
      <c r="A298" t="s">
        <v>699</v>
      </c>
      <c r="B298" t="s">
        <v>700</v>
      </c>
      <c r="C298" t="str">
        <f>IFERROR(VLOOKUP(Table1[[#This Row],[Ticker]],[1]!Table1[[Symbol]:[Industry]],2,FALSE),"-")</f>
        <v>-</v>
      </c>
      <c r="D298" t="s">
        <v>143</v>
      </c>
      <c r="E298">
        <v>20823.570408150001</v>
      </c>
      <c r="F298">
        <v>893.3</v>
      </c>
      <c r="G298">
        <v>213.348115466384</v>
      </c>
      <c r="H298">
        <v>3.8628182818409198</v>
      </c>
      <c r="I298">
        <v>108.779316673284</v>
      </c>
      <c r="J298">
        <v>4.8774867470778798</v>
      </c>
      <c r="K298">
        <v>791.25688164749602</v>
      </c>
      <c r="L298">
        <v>588.09868313997697</v>
      </c>
      <c r="M298">
        <v>54.4530838656678</v>
      </c>
      <c r="N298">
        <v>1.4481455582762099</v>
      </c>
      <c r="O298">
        <v>6.9125713646031404</v>
      </c>
      <c r="P298">
        <v>261.22118883946598</v>
      </c>
      <c r="Q298">
        <v>0.179783641973917</v>
      </c>
    </row>
    <row r="299" spans="1:17" x14ac:dyDescent="0.3">
      <c r="A299" t="s">
        <v>701</v>
      </c>
      <c r="B299" t="s">
        <v>702</v>
      </c>
      <c r="C299" t="str">
        <f>IFERROR(VLOOKUP(Table1[[#This Row],[Ticker]],[1]!Table1[[Symbol]:[Industry]],2,FALSE),"-")</f>
        <v>-</v>
      </c>
      <c r="D299" t="s">
        <v>516</v>
      </c>
      <c r="E299">
        <v>20685.708900469999</v>
      </c>
      <c r="F299">
        <v>781.6</v>
      </c>
      <c r="G299">
        <v>2.80149141762455</v>
      </c>
      <c r="H299">
        <v>-7.8101403070514497</v>
      </c>
      <c r="I299">
        <v>-11.6823603496037</v>
      </c>
      <c r="J299">
        <v>-8.9169604652435996</v>
      </c>
      <c r="K299">
        <v>767.05410350647799</v>
      </c>
      <c r="L299">
        <v>722.77740652417197</v>
      </c>
      <c r="M299">
        <v>72.320764688012403</v>
      </c>
      <c r="N299">
        <v>2.64994303890417</v>
      </c>
      <c r="O299">
        <v>16.901228249744101</v>
      </c>
      <c r="P299">
        <v>39.821109123434702</v>
      </c>
      <c r="Q299">
        <v>6.4029293574926996E-2</v>
      </c>
    </row>
    <row r="300" spans="1:17" hidden="1" x14ac:dyDescent="0.3">
      <c r="A300" t="s">
        <v>703</v>
      </c>
      <c r="B300" t="s">
        <v>704</v>
      </c>
      <c r="C300" t="str">
        <f>IFERROR(VLOOKUP(Table1[[#This Row],[Ticker]],[1]!Table1[[Symbol]:[Industry]],2,FALSE),"-")</f>
        <v>-</v>
      </c>
      <c r="D300" t="s">
        <v>65</v>
      </c>
      <c r="E300">
        <v>20602.948583519999</v>
      </c>
      <c r="F300">
        <v>4605.3500000000004</v>
      </c>
      <c r="G300">
        <v>-4.5482201157381699</v>
      </c>
      <c r="H300">
        <v>-1.05356794172149</v>
      </c>
      <c r="I300">
        <v>-2.28398690098446</v>
      </c>
      <c r="J300">
        <v>-4.7589894212641903</v>
      </c>
      <c r="K300">
        <v>4570.93159714996</v>
      </c>
      <c r="L300">
        <v>4318.02902442903</v>
      </c>
      <c r="M300">
        <v>63.567735640418597</v>
      </c>
      <c r="N300">
        <v>1.3252759126481599</v>
      </c>
      <c r="O300">
        <v>8.9634881170811997</v>
      </c>
      <c r="P300">
        <v>22.901099487617401</v>
      </c>
      <c r="Q300">
        <v>-0.116048751946213</v>
      </c>
    </row>
    <row r="301" spans="1:17" x14ac:dyDescent="0.3">
      <c r="A301" t="s">
        <v>705</v>
      </c>
      <c r="B301" t="s">
        <v>706</v>
      </c>
      <c r="C301" t="str">
        <f>IFERROR(VLOOKUP(Table1[[#This Row],[Ticker]],[1]!Table1[[Symbol]:[Industry]],2,FALSE),"-")</f>
        <v>-</v>
      </c>
      <c r="D301" t="s">
        <v>49</v>
      </c>
      <c r="E301">
        <v>20586.122139499999</v>
      </c>
      <c r="F301">
        <v>794.1</v>
      </c>
      <c r="G301">
        <v>-6.7134389818677596</v>
      </c>
      <c r="H301">
        <v>9.5728135764795592</v>
      </c>
      <c r="I301">
        <v>2.94394586814688</v>
      </c>
      <c r="J301">
        <v>-3.5316533594158299</v>
      </c>
      <c r="K301">
        <v>757.98472925249803</v>
      </c>
      <c r="L301">
        <v>719.62160629465598</v>
      </c>
      <c r="M301">
        <v>33.324409089324298</v>
      </c>
      <c r="N301">
        <v>0.52542655233332203</v>
      </c>
      <c r="O301">
        <v>10.3828233219997</v>
      </c>
      <c r="P301">
        <v>32.338971752353899</v>
      </c>
    </row>
    <row r="302" spans="1:17" x14ac:dyDescent="0.3">
      <c r="A302" t="s">
        <v>707</v>
      </c>
      <c r="B302" t="s">
        <v>708</v>
      </c>
      <c r="C302" t="str">
        <f>IFERROR(VLOOKUP(Table1[[#This Row],[Ticker]],[1]!Table1[[Symbol]:[Industry]],2,FALSE),"-")</f>
        <v>-</v>
      </c>
      <c r="D302" t="s">
        <v>238</v>
      </c>
      <c r="E302">
        <v>20481.46630968</v>
      </c>
      <c r="F302">
        <v>743.3</v>
      </c>
      <c r="G302">
        <v>8.0959866984502593</v>
      </c>
      <c r="H302">
        <v>14.7643734004597</v>
      </c>
      <c r="I302">
        <v>27.2943313188193</v>
      </c>
      <c r="J302">
        <v>9.3493082434991308</v>
      </c>
      <c r="K302">
        <v>647.74750820744305</v>
      </c>
      <c r="L302">
        <v>591.69857901330499</v>
      </c>
      <c r="M302">
        <v>57.928443948082602</v>
      </c>
      <c r="N302">
        <v>1.80934263615054</v>
      </c>
      <c r="O302">
        <v>7.48688281985741</v>
      </c>
      <c r="P302">
        <v>60.539956803455702</v>
      </c>
      <c r="Q302">
        <v>0.102301217063091</v>
      </c>
    </row>
    <row r="303" spans="1:17" hidden="1" x14ac:dyDescent="0.3">
      <c r="A303" t="s">
        <v>709</v>
      </c>
      <c r="B303" t="s">
        <v>710</v>
      </c>
      <c r="C303" t="str">
        <f>IFERROR(VLOOKUP(Table1[[#This Row],[Ticker]],[1]!Table1[[Symbol]:[Industry]],2,FALSE),"-")</f>
        <v>-</v>
      </c>
      <c r="D303" t="s">
        <v>573</v>
      </c>
      <c r="E303">
        <v>20472.70931264</v>
      </c>
      <c r="F303">
        <v>831.95</v>
      </c>
      <c r="G303">
        <v>-35.597909954480002</v>
      </c>
      <c r="H303">
        <v>-3.15989874533309</v>
      </c>
      <c r="I303">
        <v>-18.2065081774651</v>
      </c>
      <c r="J303">
        <v>-0.92794296394504705</v>
      </c>
      <c r="K303">
        <v>826.84209138239305</v>
      </c>
      <c r="L303">
        <v>856.38279036644894</v>
      </c>
      <c r="M303">
        <v>38.536675653706503</v>
      </c>
      <c r="N303">
        <v>0.80955471529565204</v>
      </c>
      <c r="O303">
        <v>17.0743434100606</v>
      </c>
      <c r="P303">
        <v>9.7197494230135195</v>
      </c>
      <c r="Q303">
        <v>-0.14456618818719699</v>
      </c>
    </row>
    <row r="304" spans="1:17" x14ac:dyDescent="0.3">
      <c r="A304" t="s">
        <v>711</v>
      </c>
      <c r="B304" t="s">
        <v>712</v>
      </c>
      <c r="C304" t="str">
        <f>IFERROR(VLOOKUP(Table1[[#This Row],[Ticker]],[1]!Table1[[Symbol]:[Industry]],2,FALSE),"-")</f>
        <v>-</v>
      </c>
      <c r="D304" t="s">
        <v>65</v>
      </c>
      <c r="E304">
        <v>20379.221642249999</v>
      </c>
      <c r="F304">
        <v>6789.2</v>
      </c>
      <c r="G304">
        <v>29.839555208708902</v>
      </c>
      <c r="H304">
        <v>18.9953838963404</v>
      </c>
      <c r="I304">
        <v>24.347339230232201</v>
      </c>
      <c r="J304">
        <v>-5.4576491752947698</v>
      </c>
      <c r="K304">
        <v>5855.9949852075197</v>
      </c>
      <c r="L304">
        <v>5213.53376607877</v>
      </c>
      <c r="M304">
        <v>66.330771938909905</v>
      </c>
      <c r="N304">
        <v>0.81032718846066598</v>
      </c>
      <c r="O304">
        <v>11.052848641960701</v>
      </c>
      <c r="P304">
        <v>60.310721546966697</v>
      </c>
      <c r="Q304">
        <v>-1.9954540929545E-2</v>
      </c>
    </row>
    <row r="305" spans="1:17" x14ac:dyDescent="0.3">
      <c r="A305" t="s">
        <v>713</v>
      </c>
      <c r="B305" t="s">
        <v>714</v>
      </c>
      <c r="C305" t="str">
        <f>IFERROR(VLOOKUP(Table1[[#This Row],[Ticker]],[1]!Table1[[Symbol]:[Industry]],2,FALSE),"-")</f>
        <v>-</v>
      </c>
      <c r="D305" t="s">
        <v>715</v>
      </c>
      <c r="E305">
        <v>20290.303711500001</v>
      </c>
      <c r="F305">
        <v>1437.45</v>
      </c>
      <c r="G305">
        <v>-14.159161583907499</v>
      </c>
      <c r="H305">
        <v>4.3401181459091296</v>
      </c>
      <c r="I305">
        <v>-5.8330721448698704</v>
      </c>
      <c r="J305">
        <v>7.7426914502592901</v>
      </c>
      <c r="K305">
        <v>1269.1130033035199</v>
      </c>
      <c r="L305">
        <v>1267.6731229793199</v>
      </c>
      <c r="M305">
        <v>62.445709560534297</v>
      </c>
      <c r="N305">
        <v>1.3680351853794901</v>
      </c>
      <c r="O305">
        <v>6.0071654666249197</v>
      </c>
      <c r="P305">
        <v>29.459179537983498</v>
      </c>
      <c r="Q305">
        <v>2.7764313523019999E-3</v>
      </c>
    </row>
    <row r="306" spans="1:17" hidden="1" x14ac:dyDescent="0.3">
      <c r="A306" t="s">
        <v>716</v>
      </c>
      <c r="B306" t="s">
        <v>717</v>
      </c>
      <c r="C306" t="str">
        <f>IFERROR(VLOOKUP(Table1[[#This Row],[Ticker]],[1]!Table1[[Symbol]:[Industry]],2,FALSE),"-")</f>
        <v>-</v>
      </c>
      <c r="D306" t="s">
        <v>137</v>
      </c>
      <c r="E306">
        <v>20173.740000000002</v>
      </c>
      <c r="F306">
        <v>140.02000000000001</v>
      </c>
      <c r="G306">
        <v>4.5856597330489901</v>
      </c>
      <c r="H306">
        <v>7.4276457893068804</v>
      </c>
      <c r="I306">
        <v>-6.8818360849296498</v>
      </c>
      <c r="J306">
        <v>2.2050479544764898</v>
      </c>
      <c r="K306">
        <v>131.340379541358</v>
      </c>
      <c r="L306">
        <v>126.883534047306</v>
      </c>
      <c r="M306">
        <v>53.328059728626101</v>
      </c>
      <c r="N306">
        <v>0.71588007991897096</v>
      </c>
      <c r="O306">
        <v>0.37851735466360997</v>
      </c>
      <c r="P306">
        <v>33.4159123392091</v>
      </c>
    </row>
    <row r="307" spans="1:17" hidden="1" x14ac:dyDescent="0.3">
      <c r="A307" t="s">
        <v>718</v>
      </c>
      <c r="B307" t="s">
        <v>719</v>
      </c>
      <c r="C307" t="str">
        <f>IFERROR(VLOOKUP(Table1[[#This Row],[Ticker]],[1]!Table1[[Symbol]:[Industry]],2,FALSE),"-")</f>
        <v>-</v>
      </c>
      <c r="D307" t="s">
        <v>137</v>
      </c>
      <c r="E307">
        <v>20155.501969815999</v>
      </c>
      <c r="F307">
        <v>333.87</v>
      </c>
      <c r="G307">
        <v>-16.213955053761701</v>
      </c>
      <c r="H307">
        <v>-7.4601281982367498</v>
      </c>
      <c r="I307">
        <v>-6.9675515768410703</v>
      </c>
      <c r="J307">
        <v>-2.0662514435803998</v>
      </c>
      <c r="K307">
        <v>343.14743966559098</v>
      </c>
      <c r="L307">
        <v>334.47522461387098</v>
      </c>
      <c r="M307">
        <v>42.778347382377802</v>
      </c>
      <c r="N307">
        <v>2.3536416662191901</v>
      </c>
      <c r="O307">
        <v>9.3239883787102595</v>
      </c>
      <c r="P307">
        <v>12.7939189189189</v>
      </c>
      <c r="Q307">
        <v>-0.10379904096142301</v>
      </c>
    </row>
    <row r="308" spans="1:17" hidden="1" x14ac:dyDescent="0.3">
      <c r="A308" t="s">
        <v>720</v>
      </c>
      <c r="B308" t="s">
        <v>721</v>
      </c>
      <c r="C308" t="str">
        <f>IFERROR(VLOOKUP(Table1[[#This Row],[Ticker]],[1]!Table1[[Symbol]:[Industry]],2,FALSE),"-")</f>
        <v>-</v>
      </c>
      <c r="D308" t="s">
        <v>722</v>
      </c>
      <c r="E308">
        <v>20126.943996000002</v>
      </c>
      <c r="F308">
        <v>1349.35</v>
      </c>
      <c r="G308">
        <v>156.83812302163</v>
      </c>
      <c r="H308">
        <v>34.8774603626538</v>
      </c>
      <c r="I308">
        <v>199.65701358714799</v>
      </c>
      <c r="J308">
        <v>0.35557011643235398</v>
      </c>
      <c r="K308">
        <v>988.60166578208202</v>
      </c>
      <c r="M308">
        <v>57.195546792406901</v>
      </c>
      <c r="N308">
        <v>0.97193158747827701</v>
      </c>
      <c r="O308">
        <v>7.4554415088746397</v>
      </c>
      <c r="P308">
        <v>266.67119565217303</v>
      </c>
    </row>
    <row r="309" spans="1:17" x14ac:dyDescent="0.3">
      <c r="A309" t="s">
        <v>723</v>
      </c>
      <c r="B309" t="s">
        <v>724</v>
      </c>
      <c r="C309" t="str">
        <f>IFERROR(VLOOKUP(Table1[[#This Row],[Ticker]],[1]!Table1[[Symbol]:[Industry]],2,FALSE),"-")</f>
        <v>-</v>
      </c>
      <c r="D309" t="s">
        <v>46</v>
      </c>
      <c r="E309">
        <v>20061.890952950002</v>
      </c>
      <c r="F309">
        <v>857.25</v>
      </c>
      <c r="G309">
        <v>27.917732595123098</v>
      </c>
      <c r="H309">
        <v>8.9693110207005393</v>
      </c>
      <c r="I309">
        <v>33.549215164937699</v>
      </c>
      <c r="J309">
        <v>-7.4712875003655803</v>
      </c>
      <c r="K309">
        <v>786.31881227406905</v>
      </c>
      <c r="L309">
        <v>689.35325101504895</v>
      </c>
      <c r="M309">
        <v>59.4923400950385</v>
      </c>
      <c r="N309">
        <v>1.11482990668673</v>
      </c>
      <c r="O309">
        <v>10.5628463108778</v>
      </c>
      <c r="P309">
        <v>56.418210017334196</v>
      </c>
      <c r="Q309">
        <v>5.4388329767184003E-2</v>
      </c>
    </row>
    <row r="310" spans="1:17" x14ac:dyDescent="0.3">
      <c r="A310" t="s">
        <v>725</v>
      </c>
      <c r="B310" t="s">
        <v>726</v>
      </c>
      <c r="C310" t="str">
        <f>IFERROR(VLOOKUP(Table1[[#This Row],[Ticker]],[1]!Table1[[Symbol]:[Industry]],2,FALSE),"-")</f>
        <v>-</v>
      </c>
      <c r="D310" t="s">
        <v>43</v>
      </c>
      <c r="E310">
        <v>20044.696038400001</v>
      </c>
      <c r="F310">
        <v>4413.6499999999996</v>
      </c>
      <c r="G310">
        <v>144.42264554608499</v>
      </c>
      <c r="H310">
        <v>9.7068756166283592</v>
      </c>
      <c r="I310">
        <v>97.963769615950397</v>
      </c>
      <c r="J310">
        <v>4.0692751377246799</v>
      </c>
      <c r="K310">
        <v>3714.1366987465099</v>
      </c>
      <c r="L310">
        <v>2887.27182709618</v>
      </c>
      <c r="M310">
        <v>59.946921550511298</v>
      </c>
      <c r="N310">
        <v>1.0940069470688001</v>
      </c>
      <c r="O310">
        <v>0.68763948206134096</v>
      </c>
      <c r="P310">
        <v>172.44753086419701</v>
      </c>
      <c r="Q310">
        <v>0.14446905328512999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Row],[Ticker]],[1]!Table1[[Symbol]:[Industry]],2,FALSE),"-")</f>
        <v>-</v>
      </c>
      <c r="D311" t="s">
        <v>202</v>
      </c>
      <c r="E311">
        <v>19941.88961952</v>
      </c>
      <c r="F311">
        <v>1184.3</v>
      </c>
      <c r="G311">
        <v>99.227442194512506</v>
      </c>
      <c r="H311">
        <v>-8.3937474753285297</v>
      </c>
      <c r="I311">
        <v>73.763641945264794</v>
      </c>
      <c r="J311">
        <v>-5.5622659597744297</v>
      </c>
      <c r="K311">
        <v>1168.43257153014</v>
      </c>
      <c r="L311">
        <v>942.32560842227701</v>
      </c>
      <c r="M311">
        <v>60.556136359260897</v>
      </c>
      <c r="N311">
        <v>2.242208963021</v>
      </c>
      <c r="O311">
        <v>13.3665456387739</v>
      </c>
      <c r="P311">
        <v>129.51550387596899</v>
      </c>
      <c r="Q311">
        <v>0.13041783591852099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Row],[Ticker]],[1]!Table1[[Symbol]:[Industry]],2,FALSE),"-")</f>
        <v>-</v>
      </c>
      <c r="D312" t="s">
        <v>383</v>
      </c>
      <c r="E312">
        <v>19848.743050500001</v>
      </c>
      <c r="F312">
        <v>334.7</v>
      </c>
      <c r="G312">
        <v>61.317829740821303</v>
      </c>
      <c r="H312">
        <v>0.49154721957769898</v>
      </c>
      <c r="I312">
        <v>47.065889306700001</v>
      </c>
      <c r="J312">
        <v>-0.97816914508934505</v>
      </c>
      <c r="K312">
        <v>303.86474505938298</v>
      </c>
      <c r="L312">
        <v>248.80845116159199</v>
      </c>
      <c r="M312">
        <v>74.370900032075099</v>
      </c>
      <c r="N312">
        <v>0.52536497500109303</v>
      </c>
      <c r="O312">
        <v>6.3340304750522698</v>
      </c>
      <c r="P312">
        <v>96.824463393119601</v>
      </c>
      <c r="Q312">
        <v>6.2321120556526999E-2</v>
      </c>
    </row>
    <row r="313" spans="1:17" hidden="1" x14ac:dyDescent="0.3">
      <c r="A313" t="s">
        <v>731</v>
      </c>
      <c r="B313" t="s">
        <v>732</v>
      </c>
      <c r="C313" t="str">
        <f>IFERROR(VLOOKUP(Table1[[#This Row],[Ticker]],[1]!Table1[[Symbol]:[Industry]],2,FALSE),"-")</f>
        <v>-</v>
      </c>
      <c r="D313" t="s">
        <v>494</v>
      </c>
      <c r="E313">
        <v>19792.923429840001</v>
      </c>
      <c r="F313">
        <v>1761.5</v>
      </c>
      <c r="G313">
        <v>19.944255624527901</v>
      </c>
      <c r="H313">
        <v>-3.9919138131936198</v>
      </c>
      <c r="I313">
        <v>0.37037196189796601</v>
      </c>
      <c r="J313">
        <v>-1.71012863583293</v>
      </c>
      <c r="K313">
        <v>1688.80225515345</v>
      </c>
      <c r="M313">
        <v>62.648267186488297</v>
      </c>
      <c r="N313">
        <v>0.64281655155034501</v>
      </c>
      <c r="O313">
        <v>7.9733181947203997</v>
      </c>
      <c r="P313">
        <v>54.952498240675503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Row],[Ticker]],[1]!Table1[[Symbol]:[Industry]],2,FALSE),"-")</f>
        <v>-</v>
      </c>
      <c r="D314" t="s">
        <v>621</v>
      </c>
      <c r="E314">
        <v>19765.0239467299</v>
      </c>
      <c r="F314">
        <v>627.75</v>
      </c>
      <c r="G314">
        <v>106.62550341291799</v>
      </c>
      <c r="H314">
        <v>-6.3104156144034302</v>
      </c>
      <c r="I314">
        <v>13.604499334072299</v>
      </c>
      <c r="J314">
        <v>-3.6827406462190999</v>
      </c>
      <c r="K314">
        <v>613.68422093913205</v>
      </c>
      <c r="L314">
        <v>535.10032152889403</v>
      </c>
      <c r="M314">
        <v>75.741776923149899</v>
      </c>
      <c r="N314">
        <v>1.2085938041450801</v>
      </c>
      <c r="O314">
        <v>24.6117084826762</v>
      </c>
      <c r="P314">
        <v>192.99883313885601</v>
      </c>
      <c r="Q314">
        <v>0.13463720226412901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600</v>
      </c>
      <c r="E315">
        <v>19731.285126719999</v>
      </c>
      <c r="F315">
        <v>1411.5</v>
      </c>
      <c r="G315">
        <v>68.588440707675204</v>
      </c>
      <c r="H315">
        <v>18.753404749096202</v>
      </c>
      <c r="I315">
        <v>53.890962635598299</v>
      </c>
      <c r="J315">
        <v>3.01807648713508</v>
      </c>
      <c r="K315">
        <v>1167.1968554774401</v>
      </c>
      <c r="L315">
        <v>926.52839180347701</v>
      </c>
      <c r="M315">
        <v>53.284580197969497</v>
      </c>
      <c r="N315">
        <v>1.17395447482321</v>
      </c>
      <c r="O315">
        <v>4.85299326957138</v>
      </c>
      <c r="P315">
        <v>116.737044145873</v>
      </c>
      <c r="Q315">
        <v>0.16188451931133399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494</v>
      </c>
      <c r="E316">
        <v>19616.000389699999</v>
      </c>
      <c r="F316">
        <v>1641.7</v>
      </c>
      <c r="G316">
        <v>78.254502270637403</v>
      </c>
      <c r="H316">
        <v>19.158547916931202</v>
      </c>
      <c r="I316">
        <v>43.185198686008398</v>
      </c>
      <c r="J316">
        <v>-1.1997986740433599</v>
      </c>
      <c r="K316">
        <v>1316.15750043604</v>
      </c>
      <c r="L316">
        <v>1081.46896503782</v>
      </c>
      <c r="M316">
        <v>87.898054447536595</v>
      </c>
      <c r="N316">
        <v>0.43708215797087502</v>
      </c>
      <c r="O316">
        <v>3.55119693001157</v>
      </c>
      <c r="P316">
        <v>110.339525944907</v>
      </c>
      <c r="Q316">
        <v>0.113893507202269</v>
      </c>
    </row>
    <row r="317" spans="1:17" hidden="1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E317">
        <v>19582.144805299999</v>
      </c>
      <c r="F317">
        <v>1986.1</v>
      </c>
      <c r="G317">
        <v>762.583974227162</v>
      </c>
      <c r="H317">
        <v>-3.8480153139328999</v>
      </c>
      <c r="I317">
        <v>434.77690117492102</v>
      </c>
      <c r="J317">
        <v>-5.12426714574306</v>
      </c>
      <c r="K317">
        <v>2091.4296181806699</v>
      </c>
      <c r="L317">
        <v>1313.57912796812</v>
      </c>
      <c r="M317">
        <v>28.993968561767399</v>
      </c>
      <c r="N317">
        <v>0.59499732547139195</v>
      </c>
      <c r="O317">
        <v>52.950506016816803</v>
      </c>
      <c r="P317">
        <v>832.39754002159498</v>
      </c>
      <c r="Q317">
        <v>0.34211110248840398</v>
      </c>
    </row>
    <row r="318" spans="1:17" hidden="1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D318" t="s">
        <v>40</v>
      </c>
      <c r="E318">
        <v>19512.52126596</v>
      </c>
      <c r="F318">
        <v>913.55</v>
      </c>
      <c r="G318">
        <v>-11.6954048449551</v>
      </c>
      <c r="H318">
        <v>-6.1153983658146904</v>
      </c>
      <c r="I318">
        <v>8.2303863612710195</v>
      </c>
      <c r="J318">
        <v>0.17378589945414299</v>
      </c>
      <c r="K318">
        <v>874.91176960656605</v>
      </c>
      <c r="M318">
        <v>52.329152300623797</v>
      </c>
      <c r="N318">
        <v>1.5642786782985301</v>
      </c>
      <c r="O318">
        <v>5.5005199496469697</v>
      </c>
      <c r="P318">
        <v>28.451912260967301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65</v>
      </c>
      <c r="E319">
        <v>19460.511023859999</v>
      </c>
      <c r="F319">
        <v>159.75</v>
      </c>
      <c r="G319">
        <v>54.977411840605903</v>
      </c>
      <c r="H319">
        <v>2.1043589643577798</v>
      </c>
      <c r="I319">
        <v>4.1498261637937803</v>
      </c>
      <c r="J319">
        <v>-1.7711149373344</v>
      </c>
      <c r="K319">
        <v>148.37084800367199</v>
      </c>
      <c r="L319">
        <v>132.09292242187701</v>
      </c>
      <c r="M319">
        <v>47.580957159704703</v>
      </c>
      <c r="N319">
        <v>0.67599633307807605</v>
      </c>
      <c r="O319">
        <v>4.35054773082941</v>
      </c>
      <c r="P319">
        <v>83.185080865587196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400</v>
      </c>
      <c r="E320">
        <v>19389.18741975</v>
      </c>
      <c r="F320">
        <v>1845.65</v>
      </c>
      <c r="G320">
        <v>-1.9067022398740701</v>
      </c>
      <c r="H320">
        <v>16.083714972823699</v>
      </c>
      <c r="I320">
        <v>24.310879799423599</v>
      </c>
      <c r="J320">
        <v>1.89436118909624</v>
      </c>
      <c r="K320">
        <v>1566.82206510995</v>
      </c>
      <c r="L320">
        <v>1469.23721454572</v>
      </c>
      <c r="M320">
        <v>56.890249045363397</v>
      </c>
      <c r="N320">
        <v>1.4618277249473901</v>
      </c>
      <c r="O320">
        <v>2.3406387993389601</v>
      </c>
      <c r="P320">
        <v>55.606609897985003</v>
      </c>
      <c r="Q320">
        <v>-0.126684933605094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354</v>
      </c>
      <c r="E321">
        <v>19240.508832300002</v>
      </c>
      <c r="F321">
        <v>1866.4</v>
      </c>
      <c r="G321">
        <v>0.77555367620737303</v>
      </c>
      <c r="H321">
        <v>2.9147997191588599</v>
      </c>
      <c r="I321">
        <v>-31.563394043097301</v>
      </c>
      <c r="J321">
        <v>-1.8756370708861001</v>
      </c>
      <c r="K321">
        <v>1861.1628877359301</v>
      </c>
      <c r="L321">
        <v>1833.8521768850401</v>
      </c>
      <c r="M321">
        <v>40.248075069197803</v>
      </c>
      <c r="N321">
        <v>0.67698172556912695</v>
      </c>
      <c r="O321">
        <v>31.748285469352702</v>
      </c>
      <c r="P321">
        <v>34.070828245097303</v>
      </c>
      <c r="Q321">
        <v>7.5310605553568999E-2</v>
      </c>
    </row>
    <row r="322" spans="1:17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D322" t="s">
        <v>60</v>
      </c>
      <c r="E322">
        <v>19220.771235</v>
      </c>
      <c r="F322">
        <v>151.46</v>
      </c>
      <c r="G322">
        <v>82.983012374473105</v>
      </c>
      <c r="H322">
        <v>1.1507426243085901</v>
      </c>
      <c r="I322">
        <v>11.629145871638601</v>
      </c>
      <c r="J322">
        <v>-0.31737258767412202</v>
      </c>
      <c r="K322">
        <v>143.85217640625899</v>
      </c>
      <c r="L322">
        <v>123.83439187672199</v>
      </c>
      <c r="M322">
        <v>50.145570605027402</v>
      </c>
      <c r="N322">
        <v>0.59109090965114297</v>
      </c>
      <c r="O322">
        <v>4.0868876270962504</v>
      </c>
      <c r="P322">
        <v>113.926553672316</v>
      </c>
      <c r="Q322">
        <v>8.3271345221841001E-2</v>
      </c>
    </row>
    <row r="323" spans="1:17" x14ac:dyDescent="0.3">
      <c r="A323" t="s">
        <v>751</v>
      </c>
      <c r="B323" t="s">
        <v>752</v>
      </c>
      <c r="C323" t="str">
        <f>IFERROR(VLOOKUP(Table1[[#This Row],[Ticker]],[1]!Table1[[Symbol]:[Industry]],2,FALSE),"-")</f>
        <v>-</v>
      </c>
      <c r="D323" t="s">
        <v>165</v>
      </c>
      <c r="E323">
        <v>19174.239950800002</v>
      </c>
      <c r="F323">
        <v>5217.8999999999996</v>
      </c>
      <c r="G323">
        <v>75.794802704821905</v>
      </c>
      <c r="H323">
        <v>14.8728532206898</v>
      </c>
      <c r="I323">
        <v>58.030590612395599</v>
      </c>
      <c r="J323">
        <v>4.74794823012195</v>
      </c>
      <c r="K323">
        <v>4373.8251650470002</v>
      </c>
      <c r="L323">
        <v>3525.5146295715199</v>
      </c>
      <c r="M323">
        <v>55.8777834010221</v>
      </c>
      <c r="N323">
        <v>1.40216499064477</v>
      </c>
      <c r="O323">
        <v>3.0874489737250599</v>
      </c>
      <c r="P323">
        <v>114.72839506172799</v>
      </c>
      <c r="Q323">
        <v>5.7017430012523997E-2</v>
      </c>
    </row>
    <row r="324" spans="1:17" x14ac:dyDescent="0.3">
      <c r="A324" t="s">
        <v>753</v>
      </c>
      <c r="B324" t="s">
        <v>754</v>
      </c>
      <c r="C324" t="str">
        <f>IFERROR(VLOOKUP(Table1[[#This Row],[Ticker]],[1]!Table1[[Symbol]:[Industry]],2,FALSE),"-")</f>
        <v>-</v>
      </c>
      <c r="D324" t="s">
        <v>508</v>
      </c>
      <c r="E324">
        <v>19120.116497160001</v>
      </c>
      <c r="F324">
        <v>3941.6</v>
      </c>
      <c r="G324">
        <v>114.22626373260699</v>
      </c>
      <c r="H324">
        <v>-1.4378572799386</v>
      </c>
      <c r="I324">
        <v>14.2530615890558</v>
      </c>
      <c r="J324">
        <v>-3.2490978921532498</v>
      </c>
      <c r="K324">
        <v>3755.7216210517599</v>
      </c>
      <c r="L324">
        <v>3204.4501442936598</v>
      </c>
      <c r="M324">
        <v>35.733929506201498</v>
      </c>
      <c r="N324">
        <v>0.50703864292810397</v>
      </c>
      <c r="O324">
        <v>8.3316419728029096</v>
      </c>
      <c r="P324">
        <v>179.26881110953599</v>
      </c>
      <c r="Q324">
        <v>9.0337403175073994E-2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Row],[Ticker]],[1]!Table1[[Symbol]:[Industry]],2,FALSE),"-")</f>
        <v>-</v>
      </c>
      <c r="D325" t="s">
        <v>268</v>
      </c>
      <c r="E325">
        <v>19095.00762312</v>
      </c>
      <c r="F325">
        <v>207.42</v>
      </c>
      <c r="G325">
        <v>44.476939681115702</v>
      </c>
      <c r="H325">
        <v>6.7931019207025702</v>
      </c>
      <c r="I325">
        <v>2.51375065343723</v>
      </c>
      <c r="J325">
        <v>2.5959275014588701</v>
      </c>
      <c r="K325">
        <v>199.04119484126699</v>
      </c>
      <c r="L325">
        <v>179.616790644247</v>
      </c>
      <c r="M325">
        <v>44.6573490934543</v>
      </c>
      <c r="N325">
        <v>1.0566874565462101</v>
      </c>
      <c r="O325">
        <v>11.078970205380401</v>
      </c>
      <c r="P325">
        <v>73.864207879295805</v>
      </c>
      <c r="Q325">
        <v>1.0459894454243999E-2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Row],[Ticker]],[1]!Table1[[Symbol]:[Industry]],2,FALSE),"-")</f>
        <v>-</v>
      </c>
      <c r="D326" t="s">
        <v>621</v>
      </c>
      <c r="E326">
        <v>19046.73063405</v>
      </c>
      <c r="F326">
        <v>38.28</v>
      </c>
      <c r="G326">
        <v>-13.3990201189091</v>
      </c>
      <c r="H326">
        <v>-1.7741404574009101</v>
      </c>
      <c r="I326">
        <v>-4.9240611139769799</v>
      </c>
      <c r="J326">
        <v>-3.3703778882041702</v>
      </c>
      <c r="K326">
        <v>38.619760448410503</v>
      </c>
      <c r="L326">
        <v>38.628943434700403</v>
      </c>
      <c r="M326">
        <v>39.081998877958299</v>
      </c>
      <c r="N326">
        <v>1.8573330163539401</v>
      </c>
      <c r="O326">
        <v>38.192267502612303</v>
      </c>
      <c r="P326">
        <v>21.139240506329099</v>
      </c>
      <c r="Q326">
        <v>7.6860595353924005E-2</v>
      </c>
    </row>
    <row r="327" spans="1:17" x14ac:dyDescent="0.3">
      <c r="A327" t="s">
        <v>759</v>
      </c>
      <c r="B327" t="s">
        <v>760</v>
      </c>
      <c r="C327" t="str">
        <f>IFERROR(VLOOKUP(Table1[[#This Row],[Ticker]],[1]!Table1[[Symbol]:[Industry]],2,FALSE),"-")</f>
        <v>-</v>
      </c>
      <c r="D327" t="s">
        <v>129</v>
      </c>
      <c r="E327">
        <v>19034.28499575</v>
      </c>
      <c r="F327">
        <v>57.63</v>
      </c>
      <c r="G327">
        <v>8.0367592058409301</v>
      </c>
      <c r="H327">
        <v>-15.447268689308901</v>
      </c>
      <c r="I327">
        <v>4.3810678679813799</v>
      </c>
      <c r="J327">
        <v>-4.24361021143649</v>
      </c>
      <c r="K327">
        <v>60.587177054044197</v>
      </c>
      <c r="L327">
        <v>55.5592086859793</v>
      </c>
      <c r="M327">
        <v>56.478812247801699</v>
      </c>
      <c r="N327">
        <v>0.46058523654575201</v>
      </c>
      <c r="O327">
        <v>27.884782231476599</v>
      </c>
      <c r="P327">
        <v>47.203065134099603</v>
      </c>
    </row>
    <row r="328" spans="1:17" x14ac:dyDescent="0.3">
      <c r="A328" t="s">
        <v>761</v>
      </c>
      <c r="B328" t="s">
        <v>762</v>
      </c>
      <c r="C328" t="str">
        <f>IFERROR(VLOOKUP(Table1[[#This Row],[Ticker]],[1]!Table1[[Symbol]:[Industry]],2,FALSE),"-")</f>
        <v>-</v>
      </c>
      <c r="D328" t="s">
        <v>694</v>
      </c>
      <c r="E328">
        <v>19018.002037499999</v>
      </c>
      <c r="F328">
        <v>4520.3</v>
      </c>
      <c r="G328">
        <v>160.318292934563</v>
      </c>
      <c r="H328">
        <v>-5.1409296857224396</v>
      </c>
      <c r="I328">
        <v>45.853122173303603</v>
      </c>
      <c r="J328">
        <v>-5.6967767725511198</v>
      </c>
      <c r="K328">
        <v>3986.28787360245</v>
      </c>
      <c r="L328">
        <v>3151.3993704803001</v>
      </c>
      <c r="M328">
        <v>84.733206811960301</v>
      </c>
      <c r="N328">
        <v>1.6430436632224099</v>
      </c>
      <c r="O328">
        <v>7.2871269605999398</v>
      </c>
      <c r="P328">
        <v>197.583936800526</v>
      </c>
      <c r="Q328">
        <v>0.150192941755247</v>
      </c>
    </row>
    <row r="329" spans="1:17" x14ac:dyDescent="0.3">
      <c r="A329" t="s">
        <v>763</v>
      </c>
      <c r="B329" t="s">
        <v>764</v>
      </c>
      <c r="C329" t="str">
        <f>IFERROR(VLOOKUP(Table1[[#This Row],[Ticker]],[1]!Table1[[Symbol]:[Industry]],2,FALSE),"-")</f>
        <v>-</v>
      </c>
      <c r="D329" t="s">
        <v>255</v>
      </c>
      <c r="E329">
        <v>18977.602909425001</v>
      </c>
      <c r="F329">
        <v>572.70000000000005</v>
      </c>
      <c r="G329">
        <v>-16.622453025767001</v>
      </c>
      <c r="H329">
        <v>0.848513231543229</v>
      </c>
      <c r="I329">
        <v>9.6619121377102104</v>
      </c>
      <c r="J329">
        <v>-1.7613185447698201</v>
      </c>
      <c r="K329">
        <v>528.099863194416</v>
      </c>
      <c r="L329">
        <v>486.08843617898401</v>
      </c>
      <c r="M329">
        <v>64.450038624281504</v>
      </c>
      <c r="N329">
        <v>0.754395614723535</v>
      </c>
      <c r="O329">
        <v>2.8461672778068601</v>
      </c>
      <c r="P329">
        <v>40.781710914454202</v>
      </c>
      <c r="Q329">
        <v>9.6176049645011003E-2</v>
      </c>
    </row>
    <row r="330" spans="1:17" hidden="1" x14ac:dyDescent="0.3">
      <c r="A330" t="s">
        <v>765</v>
      </c>
      <c r="B330" t="s">
        <v>766</v>
      </c>
      <c r="C330" t="str">
        <f>IFERROR(VLOOKUP(Table1[[#This Row],[Ticker]],[1]!Table1[[Symbol]:[Industry]],2,FALSE),"-")</f>
        <v>-</v>
      </c>
      <c r="D330" t="s">
        <v>523</v>
      </c>
      <c r="E330">
        <v>18770.735986240001</v>
      </c>
      <c r="F330">
        <v>1971.6</v>
      </c>
      <c r="G330">
        <v>-21.0354589934336</v>
      </c>
      <c r="H330">
        <v>5.2032291999795399</v>
      </c>
      <c r="I330">
        <v>2.5761173297418498</v>
      </c>
      <c r="J330">
        <v>4.1532606274449897</v>
      </c>
      <c r="K330">
        <v>1731.8151102874899</v>
      </c>
      <c r="L330">
        <v>1722.28774724235</v>
      </c>
      <c r="M330">
        <v>87.2565259778452</v>
      </c>
      <c r="N330">
        <v>0.91105985386125898</v>
      </c>
      <c r="O330">
        <v>0.67965104483669303</v>
      </c>
      <c r="P330">
        <v>34.837915469839899</v>
      </c>
      <c r="Q330">
        <v>-4.9162485438678002E-2</v>
      </c>
    </row>
    <row r="331" spans="1:17" x14ac:dyDescent="0.3">
      <c r="A331" t="s">
        <v>767</v>
      </c>
      <c r="B331" t="s">
        <v>768</v>
      </c>
      <c r="C331" t="str">
        <f>IFERROR(VLOOKUP(Table1[[#This Row],[Ticker]],[1]!Table1[[Symbol]:[Industry]],2,FALSE),"-")</f>
        <v>-</v>
      </c>
      <c r="D331" t="s">
        <v>143</v>
      </c>
      <c r="E331">
        <v>18705.466945485001</v>
      </c>
      <c r="F331">
        <v>597.20000000000005</v>
      </c>
      <c r="G331">
        <v>18.009520771300501</v>
      </c>
      <c r="H331">
        <v>-3.9135634269638899</v>
      </c>
      <c r="I331">
        <v>35.137177859483899</v>
      </c>
      <c r="J331">
        <v>-8.4690828932213497E-2</v>
      </c>
      <c r="K331">
        <v>560.73835371473103</v>
      </c>
      <c r="L331">
        <v>478.31375893150198</v>
      </c>
      <c r="M331">
        <v>52.495393512047897</v>
      </c>
      <c r="N331">
        <v>0.85438668523286299</v>
      </c>
      <c r="O331">
        <v>13.2116543871399</v>
      </c>
      <c r="P331">
        <v>91.410256410256395</v>
      </c>
      <c r="Q331">
        <v>0.17619589295128499</v>
      </c>
    </row>
    <row r="332" spans="1:17" x14ac:dyDescent="0.3">
      <c r="A332" t="s">
        <v>769</v>
      </c>
      <c r="B332" t="s">
        <v>770</v>
      </c>
      <c r="C332" t="str">
        <f>IFERROR(VLOOKUP(Table1[[#This Row],[Ticker]],[1]!Table1[[Symbol]:[Industry]],2,FALSE),"-")</f>
        <v>-</v>
      </c>
      <c r="D332" t="s">
        <v>65</v>
      </c>
      <c r="E332">
        <v>18672.513964379999</v>
      </c>
      <c r="F332">
        <v>907.5</v>
      </c>
      <c r="G332">
        <v>15.9622140577174</v>
      </c>
      <c r="H332">
        <v>-8.79126660109082</v>
      </c>
      <c r="I332">
        <v>5.6478858397241503</v>
      </c>
      <c r="J332">
        <v>-1.5122915301178099</v>
      </c>
      <c r="K332">
        <v>928.72268136002401</v>
      </c>
      <c r="L332">
        <v>876.84910389501397</v>
      </c>
      <c r="M332">
        <v>36.832626781692902</v>
      </c>
      <c r="N332">
        <v>1.9949512496009101</v>
      </c>
      <c r="O332">
        <v>20.5509641873278</v>
      </c>
      <c r="P332">
        <v>50</v>
      </c>
      <c r="Q332">
        <v>-4.8259145628142999E-2</v>
      </c>
    </row>
    <row r="333" spans="1:17" x14ac:dyDescent="0.3">
      <c r="A333" t="s">
        <v>771</v>
      </c>
      <c r="B333" t="s">
        <v>772</v>
      </c>
      <c r="C333" t="str">
        <f>IFERROR(VLOOKUP(Table1[[#This Row],[Ticker]],[1]!Table1[[Symbol]:[Industry]],2,FALSE),"-")</f>
        <v>-</v>
      </c>
      <c r="D333" t="s">
        <v>238</v>
      </c>
      <c r="E333">
        <v>18634.353069925</v>
      </c>
      <c r="F333">
        <v>1375.75</v>
      </c>
      <c r="G333">
        <v>224.54305721811801</v>
      </c>
      <c r="H333">
        <v>6.07019173475737</v>
      </c>
      <c r="I333">
        <v>94.379256927205105</v>
      </c>
      <c r="J333">
        <v>1.3508439338579801</v>
      </c>
      <c r="K333">
        <v>1178.4182120069599</v>
      </c>
      <c r="L333">
        <v>857.68962342191503</v>
      </c>
      <c r="M333">
        <v>71.028192224536994</v>
      </c>
      <c r="N333">
        <v>0.870406174100811</v>
      </c>
      <c r="O333">
        <v>4.3067417772124097</v>
      </c>
      <c r="P333">
        <v>260.04972520282598</v>
      </c>
      <c r="Q333">
        <v>0.17432912550747501</v>
      </c>
    </row>
    <row r="334" spans="1:17" x14ac:dyDescent="0.3">
      <c r="A334" t="s">
        <v>773</v>
      </c>
      <c r="B334" t="s">
        <v>774</v>
      </c>
      <c r="C334" t="str">
        <f>IFERROR(VLOOKUP(Table1[[#This Row],[Ticker]],[1]!Table1[[Symbol]:[Industry]],2,FALSE),"-")</f>
        <v>-</v>
      </c>
      <c r="D334" t="s">
        <v>137</v>
      </c>
      <c r="E334">
        <v>18463.167974245</v>
      </c>
      <c r="F334">
        <v>2046.95</v>
      </c>
      <c r="G334">
        <v>274.63811500342098</v>
      </c>
      <c r="H334">
        <v>-0.66392867463154603</v>
      </c>
      <c r="I334">
        <v>96.207465607379007</v>
      </c>
      <c r="J334">
        <v>-7.5975555342349601</v>
      </c>
      <c r="K334">
        <v>1824.4529544213499</v>
      </c>
      <c r="L334">
        <v>1356.9997643183699</v>
      </c>
      <c r="M334">
        <v>67.105477941143704</v>
      </c>
      <c r="N334">
        <v>0.78634547131643195</v>
      </c>
      <c r="O334">
        <v>5.5621003674733904</v>
      </c>
      <c r="P334">
        <v>303.30376828277502</v>
      </c>
      <c r="Q334">
        <v>0.13337630557958299</v>
      </c>
    </row>
    <row r="335" spans="1:17" x14ac:dyDescent="0.3">
      <c r="A335" t="s">
        <v>775</v>
      </c>
      <c r="B335" t="s">
        <v>776</v>
      </c>
      <c r="C335" t="str">
        <f>IFERROR(VLOOKUP(Table1[[#This Row],[Ticker]],[1]!Table1[[Symbol]:[Industry]],2,FALSE),"-")</f>
        <v>-</v>
      </c>
      <c r="D335" t="s">
        <v>101</v>
      </c>
      <c r="E335">
        <v>18385.910087799999</v>
      </c>
      <c r="F335">
        <v>851.25</v>
      </c>
      <c r="G335">
        <v>-35.970467409536298</v>
      </c>
      <c r="H335">
        <v>6.6152589572045599</v>
      </c>
      <c r="I335">
        <v>-24.933562607790901</v>
      </c>
      <c r="J335">
        <v>-2.6202157160236399</v>
      </c>
      <c r="K335">
        <v>817.30062188915997</v>
      </c>
      <c r="L335">
        <v>858.54258079611304</v>
      </c>
      <c r="M335">
        <v>51.623735751610802</v>
      </c>
      <c r="N335">
        <v>1.1873584914589299</v>
      </c>
      <c r="O335">
        <v>24.3113069016152</v>
      </c>
      <c r="P335">
        <v>21.607142857142801</v>
      </c>
      <c r="Q335">
        <v>-9.3066799888414001E-2</v>
      </c>
    </row>
    <row r="336" spans="1:17" x14ac:dyDescent="0.3">
      <c r="A336" t="s">
        <v>777</v>
      </c>
      <c r="B336" t="s">
        <v>778</v>
      </c>
      <c r="C336" t="str">
        <f>IFERROR(VLOOKUP(Table1[[#This Row],[Ticker]],[1]!Table1[[Symbol]:[Industry]],2,FALSE),"-")</f>
        <v>-</v>
      </c>
      <c r="D336" t="s">
        <v>371</v>
      </c>
      <c r="E336">
        <v>18335.821636559998</v>
      </c>
      <c r="F336">
        <v>122.83</v>
      </c>
      <c r="G336">
        <v>-4.25633575312742</v>
      </c>
      <c r="H336">
        <v>3.58454759478151</v>
      </c>
      <c r="I336">
        <v>-12.332270348459501</v>
      </c>
      <c r="J336">
        <v>5.84868913780429</v>
      </c>
      <c r="K336">
        <v>117.115566942662</v>
      </c>
      <c r="L336">
        <v>115.150188910068</v>
      </c>
      <c r="M336">
        <v>43.769843638761401</v>
      </c>
      <c r="N336">
        <v>1.03280663144852</v>
      </c>
      <c r="O336">
        <v>11.536269640967101</v>
      </c>
      <c r="P336">
        <v>27.2849740932642</v>
      </c>
      <c r="Q336">
        <v>9.1871282726659995E-2</v>
      </c>
    </row>
    <row r="337" spans="1:17" x14ac:dyDescent="0.3">
      <c r="A337" t="s">
        <v>779</v>
      </c>
      <c r="B337" t="s">
        <v>780</v>
      </c>
      <c r="C337" t="str">
        <f>IFERROR(VLOOKUP(Table1[[#This Row],[Ticker]],[1]!Table1[[Symbol]:[Industry]],2,FALSE),"-")</f>
        <v>-</v>
      </c>
      <c r="D337" t="s">
        <v>371</v>
      </c>
      <c r="E337">
        <v>18317.064301269998</v>
      </c>
      <c r="F337">
        <v>880.4</v>
      </c>
      <c r="G337">
        <v>-27.487942178830199</v>
      </c>
      <c r="H337">
        <v>2.2705993161925302</v>
      </c>
      <c r="I337">
        <v>-13.601884413811099</v>
      </c>
      <c r="J337">
        <v>-2.81025060774363</v>
      </c>
      <c r="K337">
        <v>856.16083636726705</v>
      </c>
      <c r="L337">
        <v>899.99350848492895</v>
      </c>
      <c r="M337">
        <v>33.920715055947603</v>
      </c>
      <c r="N337">
        <v>1.0680163896163699</v>
      </c>
      <c r="O337">
        <v>29.4809177646524</v>
      </c>
      <c r="P337">
        <v>19.5221286994297</v>
      </c>
      <c r="Q337">
        <v>-5.3292196831283001E-2</v>
      </c>
    </row>
    <row r="338" spans="1:17" x14ac:dyDescent="0.3">
      <c r="A338" t="s">
        <v>781</v>
      </c>
      <c r="B338" t="s">
        <v>782</v>
      </c>
      <c r="C338" t="str">
        <f>IFERROR(VLOOKUP(Table1[[#This Row],[Ticker]],[1]!Table1[[Symbol]:[Industry]],2,FALSE),"-")</f>
        <v>-</v>
      </c>
      <c r="D338" t="s">
        <v>49</v>
      </c>
      <c r="E338">
        <v>18309.542678539899</v>
      </c>
      <c r="F338">
        <v>214.5</v>
      </c>
      <c r="G338">
        <v>-12.1422671617951</v>
      </c>
      <c r="H338">
        <v>-4.44297291539357</v>
      </c>
      <c r="I338">
        <v>0.77637396560401695</v>
      </c>
      <c r="J338">
        <v>-6.6270651675654104</v>
      </c>
      <c r="K338">
        <v>219.856867980039</v>
      </c>
      <c r="L338">
        <v>212.18133905654599</v>
      </c>
      <c r="M338">
        <v>45.194370054597201</v>
      </c>
      <c r="N338">
        <v>0.70921013529240395</v>
      </c>
      <c r="O338">
        <v>34.848484848484802</v>
      </c>
      <c r="P338">
        <v>17.469879518072201</v>
      </c>
      <c r="Q338">
        <v>6.3061236463071005E-2</v>
      </c>
    </row>
    <row r="339" spans="1:17" x14ac:dyDescent="0.3">
      <c r="A339" t="s">
        <v>783</v>
      </c>
      <c r="B339" t="s">
        <v>784</v>
      </c>
      <c r="C339" t="str">
        <f>IFERROR(VLOOKUP(Table1[[#This Row],[Ticker]],[1]!Table1[[Symbol]:[Industry]],2,FALSE),"-")</f>
        <v>-</v>
      </c>
      <c r="D339" t="s">
        <v>582</v>
      </c>
      <c r="E339">
        <v>18308.54301804</v>
      </c>
      <c r="F339">
        <v>167.43</v>
      </c>
      <c r="G339">
        <v>-40.915465964141298</v>
      </c>
      <c r="H339">
        <v>8.4857779964974807</v>
      </c>
      <c r="I339">
        <v>-22.802952070629999</v>
      </c>
      <c r="J339">
        <v>-5.1486663912117701</v>
      </c>
      <c r="K339">
        <v>164.025986030973</v>
      </c>
      <c r="L339">
        <v>170.34019987482199</v>
      </c>
      <c r="M339">
        <v>27.867989145268801</v>
      </c>
      <c r="N339">
        <v>0.89680097133329595</v>
      </c>
      <c r="O339">
        <v>35.877680224571399</v>
      </c>
      <c r="P339">
        <v>17.701230228471001</v>
      </c>
      <c r="Q339">
        <v>1.4267571077258999E-2</v>
      </c>
    </row>
    <row r="340" spans="1:17" x14ac:dyDescent="0.3">
      <c r="A340" t="s">
        <v>785</v>
      </c>
      <c r="B340" t="s">
        <v>786</v>
      </c>
      <c r="C340" t="str">
        <f>IFERROR(VLOOKUP(Table1[[#This Row],[Ticker]],[1]!Table1[[Symbol]:[Industry]],2,FALSE),"-")</f>
        <v>-</v>
      </c>
      <c r="D340" t="s">
        <v>65</v>
      </c>
      <c r="E340">
        <v>18272.788937400001</v>
      </c>
      <c r="F340">
        <v>1192.95</v>
      </c>
      <c r="G340">
        <v>44.450079517560603</v>
      </c>
      <c r="H340">
        <v>11.4593402936194</v>
      </c>
      <c r="I340">
        <v>37.2023877626971</v>
      </c>
      <c r="J340">
        <v>-4.3891136130708697</v>
      </c>
      <c r="K340">
        <v>1062.7438201590701</v>
      </c>
      <c r="L340">
        <v>925.62618085678798</v>
      </c>
      <c r="M340">
        <v>64.730665416695004</v>
      </c>
      <c r="N340">
        <v>1.4463777127344899</v>
      </c>
      <c r="O340">
        <v>5.5744163627980896</v>
      </c>
      <c r="P340">
        <v>78.638814016172503</v>
      </c>
      <c r="Q340">
        <v>-5.0712997348162002E-2</v>
      </c>
    </row>
    <row r="341" spans="1:17" x14ac:dyDescent="0.3">
      <c r="A341" t="s">
        <v>787</v>
      </c>
      <c r="B341" t="s">
        <v>788</v>
      </c>
      <c r="C341" t="str">
        <f>IFERROR(VLOOKUP(Table1[[#This Row],[Ticker]],[1]!Table1[[Symbol]:[Industry]],2,FALSE),"-")</f>
        <v>-</v>
      </c>
      <c r="D341" t="s">
        <v>283</v>
      </c>
      <c r="E341">
        <v>18213.513813869999</v>
      </c>
      <c r="F341">
        <v>354.7</v>
      </c>
      <c r="G341">
        <v>-0.43038145925133903</v>
      </c>
      <c r="H341">
        <v>-4.7229703442736701</v>
      </c>
      <c r="I341">
        <v>-22.412739802373</v>
      </c>
      <c r="J341">
        <v>0.91029494895402197</v>
      </c>
      <c r="K341">
        <v>373.73188459344198</v>
      </c>
      <c r="L341">
        <v>376.09455711066101</v>
      </c>
      <c r="M341">
        <v>67.944809528621903</v>
      </c>
      <c r="N341">
        <v>1.36300048264266</v>
      </c>
      <c r="O341">
        <v>57.316041725401703</v>
      </c>
      <c r="P341">
        <v>27.589928057553902</v>
      </c>
      <c r="Q341">
        <v>0.126349032583883</v>
      </c>
    </row>
    <row r="342" spans="1:17" hidden="1" x14ac:dyDescent="0.3">
      <c r="A342" t="s">
        <v>789</v>
      </c>
      <c r="B342" t="s">
        <v>790</v>
      </c>
      <c r="C342" t="str">
        <f>IFERROR(VLOOKUP(Table1[[#This Row],[Ticker]],[1]!Table1[[Symbol]:[Industry]],2,FALSE),"-")</f>
        <v>-</v>
      </c>
      <c r="D342" t="s">
        <v>137</v>
      </c>
      <c r="E342">
        <v>18007.147605104899</v>
      </c>
      <c r="F342">
        <v>1413.1</v>
      </c>
      <c r="G342">
        <v>181.08071255131</v>
      </c>
      <c r="H342">
        <v>6.0481221246989501</v>
      </c>
      <c r="I342">
        <v>61.114339408014501</v>
      </c>
      <c r="J342">
        <v>1.6031967551818</v>
      </c>
      <c r="K342">
        <v>1297.4559490444201</v>
      </c>
      <c r="M342">
        <v>51.7141196279455</v>
      </c>
      <c r="N342">
        <v>1.2784499637169999</v>
      </c>
      <c r="O342">
        <v>5.3570164885712304</v>
      </c>
      <c r="P342">
        <v>218.265765765765</v>
      </c>
    </row>
    <row r="343" spans="1:17" x14ac:dyDescent="0.3">
      <c r="A343" t="s">
        <v>791</v>
      </c>
      <c r="B343" t="s">
        <v>792</v>
      </c>
      <c r="C343" t="str">
        <f>IFERROR(VLOOKUP(Table1[[#This Row],[Ticker]],[1]!Table1[[Symbol]:[Industry]],2,FALSE),"-")</f>
        <v>-</v>
      </c>
      <c r="D343" t="s">
        <v>129</v>
      </c>
      <c r="E343">
        <v>17823.662337534999</v>
      </c>
      <c r="F343">
        <v>661.45</v>
      </c>
      <c r="G343">
        <v>62.196823497122899</v>
      </c>
      <c r="H343">
        <v>-1.8070785338172399</v>
      </c>
      <c r="I343">
        <v>-4.2693390676796303</v>
      </c>
      <c r="J343">
        <v>-0.72419125119185201</v>
      </c>
      <c r="K343">
        <v>628.85555998965197</v>
      </c>
      <c r="L343">
        <v>567.74053071203605</v>
      </c>
      <c r="M343">
        <v>60.991380160072701</v>
      </c>
      <c r="N343">
        <v>1.0152374693605499</v>
      </c>
      <c r="O343">
        <v>11.542822586741201</v>
      </c>
      <c r="P343">
        <v>95.435071650169903</v>
      </c>
      <c r="Q343">
        <v>4.2520534654374997E-2</v>
      </c>
    </row>
    <row r="344" spans="1:17" x14ac:dyDescent="0.3">
      <c r="A344" t="s">
        <v>793</v>
      </c>
      <c r="B344" t="s">
        <v>794</v>
      </c>
      <c r="C344" t="str">
        <f>IFERROR(VLOOKUP(Table1[[#This Row],[Ticker]],[1]!Table1[[Symbol]:[Industry]],2,FALSE),"-")</f>
        <v>-</v>
      </c>
      <c r="D344" t="s">
        <v>46</v>
      </c>
      <c r="E344">
        <v>17698.99531572</v>
      </c>
      <c r="F344">
        <v>323.89999999999998</v>
      </c>
      <c r="G344">
        <v>145.55676188997001</v>
      </c>
      <c r="H344">
        <v>10.109012557657101</v>
      </c>
      <c r="I344">
        <v>82.263220232411697</v>
      </c>
      <c r="J344">
        <v>-2.5973567846926602</v>
      </c>
      <c r="K344">
        <v>286.64767119204703</v>
      </c>
      <c r="L344">
        <v>223.217087608274</v>
      </c>
      <c r="M344">
        <v>67.044054302930405</v>
      </c>
      <c r="N344">
        <v>0.78195724327398997</v>
      </c>
      <c r="O344">
        <v>4.2297005248533601</v>
      </c>
      <c r="P344">
        <v>175.89437819420701</v>
      </c>
      <c r="Q344">
        <v>0.13276717321102499</v>
      </c>
    </row>
    <row r="345" spans="1:17" hidden="1" x14ac:dyDescent="0.3">
      <c r="A345" t="s">
        <v>795</v>
      </c>
      <c r="B345" t="s">
        <v>796</v>
      </c>
      <c r="C345" t="str">
        <f>IFERROR(VLOOKUP(Table1[[#This Row],[Ticker]],[1]!Table1[[Symbol]:[Industry]],2,FALSE),"-")</f>
        <v>-</v>
      </c>
      <c r="D345" t="s">
        <v>238</v>
      </c>
      <c r="E345">
        <v>17688.377250000001</v>
      </c>
      <c r="F345">
        <v>17102.599999999999</v>
      </c>
      <c r="G345">
        <v>6.8851585069492396</v>
      </c>
      <c r="H345">
        <v>-6.0475191799460202</v>
      </c>
      <c r="I345">
        <v>18.4591637548974</v>
      </c>
      <c r="J345">
        <v>-0.30937375823452501</v>
      </c>
      <c r="K345">
        <v>16163.703326676199</v>
      </c>
      <c r="L345">
        <v>14831.277238474</v>
      </c>
      <c r="M345">
        <v>39.882571855974597</v>
      </c>
      <c r="N345">
        <v>0.50607068703350599</v>
      </c>
      <c r="O345">
        <v>4.0435372399518297</v>
      </c>
      <c r="P345">
        <v>36.330011956954898</v>
      </c>
      <c r="Q345">
        <v>0.108223968969321</v>
      </c>
    </row>
    <row r="346" spans="1:17" x14ac:dyDescent="0.3">
      <c r="A346" t="s">
        <v>797</v>
      </c>
      <c r="B346" t="s">
        <v>798</v>
      </c>
      <c r="C346" t="str">
        <f>IFERROR(VLOOKUP(Table1[[#This Row],[Ticker]],[1]!Table1[[Symbol]:[Industry]],2,FALSE),"-")</f>
        <v>-</v>
      </c>
      <c r="D346" t="s">
        <v>366</v>
      </c>
      <c r="E346">
        <v>17665.053559579999</v>
      </c>
      <c r="F346">
        <v>720.6</v>
      </c>
      <c r="G346">
        <v>117.309119563135</v>
      </c>
      <c r="H346">
        <v>-6.1896929091899597</v>
      </c>
      <c r="I346">
        <v>52.961124155419597</v>
      </c>
      <c r="J346">
        <v>-2.76775257003266</v>
      </c>
      <c r="K346">
        <v>700.38036061991397</v>
      </c>
      <c r="L346">
        <v>545.24029944807501</v>
      </c>
      <c r="M346">
        <v>53.413988813140499</v>
      </c>
      <c r="N346">
        <v>0.50199292683817998</v>
      </c>
      <c r="O346">
        <v>14.904246461282201</v>
      </c>
      <c r="P346">
        <v>184.82213438735101</v>
      </c>
      <c r="Q346">
        <v>0.113675885392756</v>
      </c>
    </row>
    <row r="347" spans="1:17" x14ac:dyDescent="0.3">
      <c r="A347" t="s">
        <v>799</v>
      </c>
      <c r="B347" t="s">
        <v>800</v>
      </c>
      <c r="C347" t="str">
        <f>IFERROR(VLOOKUP(Table1[[#This Row],[Ticker]],[1]!Table1[[Symbol]:[Industry]],2,FALSE),"-")</f>
        <v>-</v>
      </c>
      <c r="D347" t="s">
        <v>691</v>
      </c>
      <c r="E347">
        <v>17651.375109584998</v>
      </c>
      <c r="F347">
        <v>697.75</v>
      </c>
      <c r="G347">
        <v>55.070040699032802</v>
      </c>
      <c r="H347">
        <v>-8.5230999271873795</v>
      </c>
      <c r="I347">
        <v>26.215415563569302</v>
      </c>
      <c r="J347">
        <v>-2.0689243694928998</v>
      </c>
      <c r="K347">
        <v>685.82106579430194</v>
      </c>
      <c r="L347">
        <v>608.82688968959496</v>
      </c>
      <c r="M347">
        <v>65.266178188545098</v>
      </c>
      <c r="N347">
        <v>1.20645237943943</v>
      </c>
      <c r="O347">
        <v>18.373342887853799</v>
      </c>
      <c r="P347">
        <v>91.269188596491205</v>
      </c>
      <c r="Q347">
        <v>0.11578071125000799</v>
      </c>
    </row>
    <row r="348" spans="1:17" x14ac:dyDescent="0.3">
      <c r="A348" t="s">
        <v>801</v>
      </c>
      <c r="B348" t="s">
        <v>802</v>
      </c>
      <c r="C348" t="str">
        <f>IFERROR(VLOOKUP(Table1[[#This Row],[Ticker]],[1]!Table1[[Symbol]:[Industry]],2,FALSE),"-")</f>
        <v>-</v>
      </c>
      <c r="D348" t="s">
        <v>349</v>
      </c>
      <c r="E348">
        <v>17522.841979659999</v>
      </c>
      <c r="F348">
        <v>7662.5</v>
      </c>
      <c r="G348">
        <v>-19.9739323814456</v>
      </c>
      <c r="H348">
        <v>0.43185227666327802</v>
      </c>
      <c r="I348">
        <v>-5.2910869759448103</v>
      </c>
      <c r="J348">
        <v>-5.1235893615556396</v>
      </c>
      <c r="K348">
        <v>7183.9129123796602</v>
      </c>
      <c r="L348">
        <v>6782.9419661048796</v>
      </c>
      <c r="M348">
        <v>73.051475088078504</v>
      </c>
      <c r="N348">
        <v>0.41103444559112001</v>
      </c>
      <c r="O348">
        <v>6.7510603588907001</v>
      </c>
      <c r="P348">
        <v>39.658440564283801</v>
      </c>
      <c r="Q348">
        <v>-1.8271031296311E-2</v>
      </c>
    </row>
    <row r="349" spans="1:17" x14ac:dyDescent="0.3">
      <c r="A349" t="s">
        <v>803</v>
      </c>
      <c r="B349" t="s">
        <v>804</v>
      </c>
      <c r="C349" t="str">
        <f>IFERROR(VLOOKUP(Table1[[#This Row],[Ticker]],[1]!Table1[[Symbol]:[Industry]],2,FALSE),"-")</f>
        <v>-</v>
      </c>
      <c r="D349" t="s">
        <v>165</v>
      </c>
      <c r="E349">
        <v>17312.340775100001</v>
      </c>
      <c r="F349">
        <v>6368.3</v>
      </c>
      <c r="G349">
        <v>-36.511737545191103</v>
      </c>
      <c r="H349">
        <v>6.1286504071595997</v>
      </c>
      <c r="I349">
        <v>-20.542400532080698</v>
      </c>
      <c r="J349">
        <v>2.45323735440547</v>
      </c>
      <c r="K349">
        <v>6061.8572679152503</v>
      </c>
      <c r="L349">
        <v>6381.0747888887299</v>
      </c>
      <c r="M349">
        <v>38.499881306271703</v>
      </c>
      <c r="N349">
        <v>0.80657920104134695</v>
      </c>
      <c r="O349">
        <v>19.182513386618002</v>
      </c>
      <c r="P349">
        <v>23.062504227175602</v>
      </c>
      <c r="Q349">
        <v>-0.13959763869097</v>
      </c>
    </row>
    <row r="350" spans="1:17" x14ac:dyDescent="0.3">
      <c r="A350" t="s">
        <v>805</v>
      </c>
      <c r="B350" t="s">
        <v>806</v>
      </c>
      <c r="C350" t="str">
        <f>IFERROR(VLOOKUP(Table1[[#This Row],[Ticker]],[1]!Table1[[Symbol]:[Industry]],2,FALSE),"-")</f>
        <v>-</v>
      </c>
      <c r="D350" t="s">
        <v>573</v>
      </c>
      <c r="E350">
        <v>17304.9479856</v>
      </c>
      <c r="F350">
        <v>1459.25</v>
      </c>
      <c r="G350">
        <v>-38.286360094391902</v>
      </c>
      <c r="H350">
        <v>4.6297753900667598</v>
      </c>
      <c r="I350">
        <v>-21.0049434259866</v>
      </c>
      <c r="J350">
        <v>-0.54560993608715302</v>
      </c>
      <c r="K350">
        <v>1406.15908722726</v>
      </c>
      <c r="L350">
        <v>1474.1559427376701</v>
      </c>
      <c r="M350">
        <v>49.578145391929702</v>
      </c>
      <c r="N350">
        <v>0.74288131285959302</v>
      </c>
      <c r="O350">
        <v>21.3945519958883</v>
      </c>
      <c r="P350">
        <v>14.9921197793538</v>
      </c>
      <c r="Q350">
        <v>-0.105826824176027</v>
      </c>
    </row>
    <row r="351" spans="1:17" x14ac:dyDescent="0.3">
      <c r="A351" t="s">
        <v>807</v>
      </c>
      <c r="B351" t="s">
        <v>808</v>
      </c>
      <c r="C351" t="str">
        <f>IFERROR(VLOOKUP(Table1[[#This Row],[Ticker]],[1]!Table1[[Symbol]:[Industry]],2,FALSE),"-")</f>
        <v>-</v>
      </c>
      <c r="D351" t="s">
        <v>809</v>
      </c>
      <c r="E351">
        <v>17276.595323850001</v>
      </c>
      <c r="F351">
        <v>1494.9</v>
      </c>
      <c r="G351">
        <v>191.04518159098799</v>
      </c>
      <c r="H351">
        <v>-1.5356050257168801</v>
      </c>
      <c r="I351">
        <v>65.373174269557296</v>
      </c>
      <c r="J351">
        <v>-1.44198258542133</v>
      </c>
      <c r="K351">
        <v>1431.6389772625901</v>
      </c>
      <c r="L351">
        <v>1137.5690602869699</v>
      </c>
      <c r="M351">
        <v>48.040388546922998</v>
      </c>
      <c r="N351">
        <v>1.27090349435164</v>
      </c>
      <c r="O351">
        <v>13.3855107365041</v>
      </c>
      <c r="P351">
        <v>229.96358017878799</v>
      </c>
      <c r="Q351">
        <v>0.21934217179635801</v>
      </c>
    </row>
    <row r="352" spans="1:17" x14ac:dyDescent="0.3">
      <c r="A352" t="s">
        <v>810</v>
      </c>
      <c r="B352" t="s">
        <v>811</v>
      </c>
      <c r="C352" t="str">
        <f>IFERROR(VLOOKUP(Table1[[#This Row],[Ticker]],[1]!Table1[[Symbol]:[Industry]],2,FALSE),"-")</f>
        <v>-</v>
      </c>
      <c r="D352" t="s">
        <v>268</v>
      </c>
      <c r="E352">
        <v>17269.790014400001</v>
      </c>
      <c r="F352">
        <v>400.6</v>
      </c>
      <c r="G352">
        <v>176.05403503764001</v>
      </c>
      <c r="H352">
        <v>8.0315913104710592</v>
      </c>
      <c r="I352">
        <v>19.230089157673099</v>
      </c>
      <c r="J352">
        <v>7.24857836392483</v>
      </c>
      <c r="K352">
        <v>355.62211168760899</v>
      </c>
      <c r="L352">
        <v>306.84207332737998</v>
      </c>
      <c r="M352">
        <v>44.771964376651802</v>
      </c>
      <c r="N352">
        <v>1.92922431989178</v>
      </c>
      <c r="O352">
        <v>4.4682975536694798</v>
      </c>
      <c r="P352">
        <v>219.203187250996</v>
      </c>
      <c r="Q352">
        <v>0.180246465536398</v>
      </c>
    </row>
    <row r="353" spans="1:17" x14ac:dyDescent="0.3">
      <c r="A353" t="s">
        <v>812</v>
      </c>
      <c r="B353" t="s">
        <v>813</v>
      </c>
      <c r="C353" t="str">
        <f>IFERROR(VLOOKUP(Table1[[#This Row],[Ticker]],[1]!Table1[[Symbol]:[Industry]],2,FALSE),"-")</f>
        <v>-</v>
      </c>
      <c r="D353" t="s">
        <v>383</v>
      </c>
      <c r="E353">
        <v>17261.963089000001</v>
      </c>
      <c r="F353">
        <v>558.4</v>
      </c>
      <c r="G353">
        <v>100.646127542141</v>
      </c>
      <c r="H353">
        <v>3.2219873422647503E-2</v>
      </c>
      <c r="I353">
        <v>21.1653435139078</v>
      </c>
      <c r="J353">
        <v>-0.41004796066112398</v>
      </c>
      <c r="K353">
        <v>537.32738109510501</v>
      </c>
      <c r="L353">
        <v>458.83407056693699</v>
      </c>
      <c r="M353">
        <v>48.8606850873309</v>
      </c>
      <c r="N353">
        <v>0.76251954856526205</v>
      </c>
      <c r="O353">
        <v>7.0916905444126099</v>
      </c>
      <c r="P353">
        <v>141.62700129813899</v>
      </c>
      <c r="Q353">
        <v>0.15987728035896601</v>
      </c>
    </row>
    <row r="354" spans="1:17" x14ac:dyDescent="0.3">
      <c r="A354" t="s">
        <v>814</v>
      </c>
      <c r="B354" t="s">
        <v>815</v>
      </c>
      <c r="C354" t="str">
        <f>IFERROR(VLOOKUP(Table1[[#This Row],[Ticker]],[1]!Table1[[Symbol]:[Industry]],2,FALSE),"-")</f>
        <v>-</v>
      </c>
      <c r="D354" t="s">
        <v>816</v>
      </c>
      <c r="E354">
        <v>17233.107493604999</v>
      </c>
      <c r="F354">
        <v>1993.5</v>
      </c>
      <c r="G354">
        <v>48.4287197143844</v>
      </c>
      <c r="H354">
        <v>9.4210442904691298</v>
      </c>
      <c r="I354">
        <v>27.0828695164066</v>
      </c>
      <c r="J354">
        <v>1.65983223072997</v>
      </c>
      <c r="K354">
        <v>1776.6924651434499</v>
      </c>
      <c r="L354">
        <v>1545.2170511936599</v>
      </c>
      <c r="M354">
        <v>74.958174044298701</v>
      </c>
      <c r="N354">
        <v>2.86341975705102</v>
      </c>
      <c r="O354">
        <v>5.2320040130423999</v>
      </c>
      <c r="P354">
        <v>85.441860465116207</v>
      </c>
      <c r="Q354">
        <v>4.2450727582401003E-2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Row],[Ticker]],[1]!Table1[[Symbol]:[Industry]],2,FALSE),"-")</f>
        <v>-</v>
      </c>
      <c r="D355" t="s">
        <v>819</v>
      </c>
      <c r="E355">
        <v>17202.020933160002</v>
      </c>
      <c r="F355">
        <v>1290.0999999999999</v>
      </c>
      <c r="G355">
        <v>-9.34425306626059</v>
      </c>
      <c r="H355">
        <v>0.152518288596698</v>
      </c>
      <c r="I355">
        <v>-5.8042247644633296</v>
      </c>
      <c r="J355">
        <v>3.8143262965000102</v>
      </c>
      <c r="K355">
        <v>1176.89343817842</v>
      </c>
      <c r="L355">
        <v>1132.6864560691799</v>
      </c>
      <c r="M355">
        <v>72.951559327309198</v>
      </c>
      <c r="N355">
        <v>1.5360179979464299</v>
      </c>
      <c r="O355">
        <v>4.1663436942872503</v>
      </c>
      <c r="P355">
        <v>30.557101654606999</v>
      </c>
      <c r="Q355">
        <v>-1.0950596682548001E-2</v>
      </c>
    </row>
    <row r="356" spans="1:17" x14ac:dyDescent="0.3">
      <c r="A356" t="s">
        <v>820</v>
      </c>
      <c r="B356" t="s">
        <v>821</v>
      </c>
      <c r="C356" t="str">
        <f>IFERROR(VLOOKUP(Table1[[#This Row],[Ticker]],[1]!Table1[[Symbol]:[Industry]],2,FALSE),"-")</f>
        <v>-</v>
      </c>
      <c r="D356" t="s">
        <v>21</v>
      </c>
      <c r="E356">
        <v>17064.651912220001</v>
      </c>
      <c r="F356">
        <v>695.75</v>
      </c>
      <c r="G356">
        <v>77.455778020207802</v>
      </c>
      <c r="H356">
        <v>5.85696946130565</v>
      </c>
      <c r="I356">
        <v>-16.411397694694202</v>
      </c>
      <c r="J356">
        <v>0.41299251818357202</v>
      </c>
      <c r="K356">
        <v>665.73101053265896</v>
      </c>
      <c r="L356">
        <v>639.25582208304502</v>
      </c>
      <c r="M356">
        <v>51.601116378645997</v>
      </c>
      <c r="N356">
        <v>1.3468046982787101</v>
      </c>
      <c r="O356">
        <v>23.873517786561202</v>
      </c>
      <c r="P356">
        <v>107.655573794955</v>
      </c>
      <c r="Q356">
        <v>6.1550957119025002E-2</v>
      </c>
    </row>
    <row r="357" spans="1:17" x14ac:dyDescent="0.3">
      <c r="A357" t="s">
        <v>822</v>
      </c>
      <c r="B357" t="s">
        <v>823</v>
      </c>
      <c r="C357" t="str">
        <f>IFERROR(VLOOKUP(Table1[[#This Row],[Ticker]],[1]!Table1[[Symbol]:[Industry]],2,FALSE),"-")</f>
        <v>-</v>
      </c>
      <c r="D357" t="s">
        <v>273</v>
      </c>
      <c r="E357">
        <v>17022.02546415</v>
      </c>
      <c r="F357">
        <v>3880.65</v>
      </c>
      <c r="G357">
        <v>319.86442727595397</v>
      </c>
      <c r="H357">
        <v>-7.87750717048546</v>
      </c>
      <c r="I357">
        <v>38.846613523505901</v>
      </c>
      <c r="J357">
        <v>-4.2601686127456002</v>
      </c>
      <c r="K357">
        <v>3922.2335919274801</v>
      </c>
      <c r="L357">
        <v>3106.55414370686</v>
      </c>
      <c r="M357">
        <v>72.337042250291603</v>
      </c>
      <c r="N357">
        <v>0.39490254332658098</v>
      </c>
      <c r="O357">
        <v>10.8048909332199</v>
      </c>
      <c r="P357">
        <v>355.95699682763399</v>
      </c>
      <c r="Q357">
        <v>0.32409090308539201</v>
      </c>
    </row>
    <row r="358" spans="1:17" x14ac:dyDescent="0.3">
      <c r="A358" t="s">
        <v>824</v>
      </c>
      <c r="B358" t="s">
        <v>825</v>
      </c>
      <c r="C358" t="str">
        <f>IFERROR(VLOOKUP(Table1[[#This Row],[Ticker]],[1]!Table1[[Symbol]:[Industry]],2,FALSE),"-")</f>
        <v>-</v>
      </c>
      <c r="D358" t="s">
        <v>73</v>
      </c>
      <c r="E358">
        <v>17017.726976775</v>
      </c>
      <c r="F358">
        <v>2971.65</v>
      </c>
      <c r="G358">
        <v>37.397653951574597</v>
      </c>
      <c r="H358">
        <v>-4.65595220766828</v>
      </c>
      <c r="I358">
        <v>43.225436081933999</v>
      </c>
      <c r="J358">
        <v>-0.13581451251176499</v>
      </c>
      <c r="K358">
        <v>2814.1692791404798</v>
      </c>
      <c r="L358">
        <v>2377.5861051595398</v>
      </c>
      <c r="M358">
        <v>51.56314820483</v>
      </c>
      <c r="N358">
        <v>1.2686949550735001</v>
      </c>
      <c r="O358">
        <v>15.8918445981188</v>
      </c>
      <c r="P358">
        <v>71.276657060518701</v>
      </c>
      <c r="Q358">
        <v>0.177144395378345</v>
      </c>
    </row>
    <row r="359" spans="1:17" hidden="1" x14ac:dyDescent="0.3">
      <c r="A359" t="s">
        <v>826</v>
      </c>
      <c r="B359" t="s">
        <v>827</v>
      </c>
      <c r="C359" t="str">
        <f>IFERROR(VLOOKUP(Table1[[#This Row],[Ticker]],[1]!Table1[[Symbol]:[Industry]],2,FALSE),"-")</f>
        <v>-</v>
      </c>
      <c r="D359" t="s">
        <v>371</v>
      </c>
      <c r="E359">
        <v>16841.47710905</v>
      </c>
      <c r="F359">
        <v>4998.3999999999996</v>
      </c>
      <c r="G359">
        <v>64.239980036346196</v>
      </c>
      <c r="H359">
        <v>1.1669206739097999</v>
      </c>
      <c r="I359">
        <v>25.982790237569599</v>
      </c>
      <c r="J359">
        <v>-4.0046047724310503</v>
      </c>
      <c r="K359">
        <v>4922.7236354103798</v>
      </c>
      <c r="M359">
        <v>40.175427794358299</v>
      </c>
      <c r="N359">
        <v>0.75229365588817898</v>
      </c>
      <c r="O359">
        <v>10.0352112676056</v>
      </c>
      <c r="P359">
        <v>138.019047619047</v>
      </c>
    </row>
    <row r="360" spans="1:17" x14ac:dyDescent="0.3">
      <c r="A360" t="s">
        <v>828</v>
      </c>
      <c r="B360" t="s">
        <v>829</v>
      </c>
      <c r="C360" t="str">
        <f>IFERROR(VLOOKUP(Table1[[#This Row],[Ticker]],[1]!Table1[[Symbol]:[Industry]],2,FALSE),"-")</f>
        <v>-</v>
      </c>
      <c r="D360" t="s">
        <v>296</v>
      </c>
      <c r="E360">
        <v>16813.34989139</v>
      </c>
      <c r="F360">
        <v>830.5</v>
      </c>
      <c r="G360">
        <v>73.058259981298406</v>
      </c>
      <c r="H360">
        <v>5.7650355645840303</v>
      </c>
      <c r="I360">
        <v>16.688808686234001</v>
      </c>
      <c r="J360">
        <v>0.13852580388916799</v>
      </c>
      <c r="K360">
        <v>813.57770090556198</v>
      </c>
      <c r="L360">
        <v>721.15450698530901</v>
      </c>
      <c r="M360">
        <v>32.4325646113424</v>
      </c>
      <c r="N360">
        <v>0.59685708748829602</v>
      </c>
      <c r="O360">
        <v>15.3521974714027</v>
      </c>
      <c r="P360">
        <v>103.853706431026</v>
      </c>
      <c r="Q360">
        <v>0.17394686303856299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Row],[Ticker]],[1]!Table1[[Symbol]:[Industry]],2,FALSE),"-")</f>
        <v>-</v>
      </c>
      <c r="D361" t="s">
        <v>371</v>
      </c>
      <c r="E361">
        <v>16805.7366056299</v>
      </c>
      <c r="F361">
        <v>3684.8</v>
      </c>
      <c r="G361">
        <v>44.319641686109698</v>
      </c>
      <c r="H361">
        <v>2.6247017075060599</v>
      </c>
      <c r="I361">
        <v>27.554544857522199</v>
      </c>
      <c r="J361">
        <v>0.69283314542016095</v>
      </c>
      <c r="K361">
        <v>3377.7711573650199</v>
      </c>
      <c r="L361">
        <v>2967.4297691024199</v>
      </c>
      <c r="M361">
        <v>58.943197103937997</v>
      </c>
      <c r="N361">
        <v>0.81378938642390897</v>
      </c>
      <c r="O361">
        <v>4.1576204950064897</v>
      </c>
      <c r="P361">
        <v>72.833020637898699</v>
      </c>
      <c r="Q361">
        <v>8.2625577223129996E-3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Row],[Ticker]],[1]!Table1[[Symbol]:[Industry]],2,FALSE),"-")</f>
        <v>-</v>
      </c>
      <c r="D362" t="s">
        <v>363</v>
      </c>
      <c r="E362">
        <v>16721.155439999999</v>
      </c>
      <c r="F362">
        <v>1946.05</v>
      </c>
      <c r="G362">
        <v>202.612944212988</v>
      </c>
      <c r="H362">
        <v>13.2414330173092</v>
      </c>
      <c r="I362">
        <v>112.009783221182</v>
      </c>
      <c r="J362">
        <v>5.7968985205300898</v>
      </c>
      <c r="K362">
        <v>1295.5832646082699</v>
      </c>
      <c r="L362">
        <v>954.74978754279596</v>
      </c>
      <c r="M362">
        <v>90.516236954107796</v>
      </c>
      <c r="N362">
        <v>2.3476501138961998</v>
      </c>
      <c r="O362">
        <v>6.11238149071196</v>
      </c>
      <c r="P362">
        <v>248.130590339892</v>
      </c>
      <c r="Q362">
        <v>0.190095525044993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Row],[Ticker]],[1]!Table1[[Symbol]:[Industry]],2,FALSE),"-")</f>
        <v>-</v>
      </c>
      <c r="D363" t="s">
        <v>185</v>
      </c>
      <c r="E363">
        <v>16680.9093314399</v>
      </c>
      <c r="F363">
        <v>301.25</v>
      </c>
      <c r="G363">
        <v>-25.927840118473299</v>
      </c>
      <c r="H363">
        <v>-1.55786134784115</v>
      </c>
      <c r="I363">
        <v>-9.7812898107127104</v>
      </c>
      <c r="J363">
        <v>-2.41999457625734</v>
      </c>
      <c r="K363">
        <v>306.52601561576603</v>
      </c>
      <c r="L363">
        <v>312.23536695205303</v>
      </c>
      <c r="M363">
        <v>42.938300514037103</v>
      </c>
      <c r="N363">
        <v>0.53824483637845</v>
      </c>
      <c r="O363">
        <v>35.020746887966801</v>
      </c>
      <c r="P363">
        <v>18.369351669941</v>
      </c>
      <c r="Q363">
        <v>-2.9687392219325998E-2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Row],[Ticker]],[1]!Table1[[Symbol]:[Industry]],2,FALSE),"-")</f>
        <v>-</v>
      </c>
      <c r="D364" t="s">
        <v>597</v>
      </c>
      <c r="E364">
        <v>16680.281481919999</v>
      </c>
      <c r="F364">
        <v>460.1</v>
      </c>
      <c r="G364">
        <v>-29.494242493026501</v>
      </c>
      <c r="H364">
        <v>15.808000460036</v>
      </c>
      <c r="I364">
        <v>-31.359184272828902</v>
      </c>
      <c r="J364">
        <v>-0.170329562141323</v>
      </c>
      <c r="K364">
        <v>435.23120081676399</v>
      </c>
      <c r="L364">
        <v>481.47889917698802</v>
      </c>
      <c r="M364">
        <v>44.4141180933755</v>
      </c>
      <c r="N364">
        <v>0.97756849410786695</v>
      </c>
      <c r="O364">
        <v>48.885583741658401</v>
      </c>
      <c r="P364">
        <v>51.209412383331099</v>
      </c>
      <c r="Q364">
        <v>3.8949822866857997E-2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Row],[Ticker]],[1]!Table1[[Symbol]:[Industry]],2,FALSE),"-")</f>
        <v>-</v>
      </c>
      <c r="D365" t="s">
        <v>523</v>
      </c>
      <c r="E365">
        <v>16637.957786999999</v>
      </c>
      <c r="F365">
        <v>3536.85</v>
      </c>
      <c r="G365">
        <v>-47.736729489245697</v>
      </c>
      <c r="H365">
        <v>6.0896513297352302</v>
      </c>
      <c r="I365">
        <v>-17.9822234288585</v>
      </c>
      <c r="J365">
        <v>2.7553970853563001</v>
      </c>
      <c r="K365">
        <v>3393.6795543538301</v>
      </c>
      <c r="L365">
        <v>3541.9258899962601</v>
      </c>
      <c r="M365">
        <v>51.3620784639619</v>
      </c>
      <c r="N365">
        <v>1.1999413850508001</v>
      </c>
      <c r="O365">
        <v>33.572246490521202</v>
      </c>
      <c r="P365">
        <v>22.9802326187868</v>
      </c>
      <c r="Q365">
        <v>-4.0099472080674999E-2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Row],[Ticker]],[1]!Table1[[Symbol]:[Industry]],2,FALSE),"-")</f>
        <v>-</v>
      </c>
      <c r="D366" t="s">
        <v>694</v>
      </c>
      <c r="E366">
        <v>16525.818071279999</v>
      </c>
      <c r="F366">
        <v>1618.15</v>
      </c>
      <c r="G366">
        <v>203.12904886225701</v>
      </c>
      <c r="H366">
        <v>25.192997832135301</v>
      </c>
      <c r="I366">
        <v>44.6461740742335</v>
      </c>
      <c r="J366">
        <v>6.2805068101935699</v>
      </c>
      <c r="K366">
        <v>1262.7418640547601</v>
      </c>
      <c r="L366">
        <v>986.07849566735104</v>
      </c>
      <c r="M366">
        <v>65.319622742757304</v>
      </c>
      <c r="N366">
        <v>1.6106000349760401</v>
      </c>
      <c r="O366">
        <v>4.4402558477273297</v>
      </c>
      <c r="P366">
        <v>245.68468276009301</v>
      </c>
      <c r="Q366">
        <v>0.29136131135109999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Row],[Ticker]],[1]!Table1[[Symbol]:[Industry]],2,FALSE),"-")</f>
        <v>-</v>
      </c>
      <c r="D367" t="s">
        <v>445</v>
      </c>
      <c r="E367">
        <v>16264.479996714999</v>
      </c>
      <c r="F367">
        <v>506.7</v>
      </c>
      <c r="G367">
        <v>58.790406726696403</v>
      </c>
      <c r="H367">
        <v>24.500677681166799</v>
      </c>
      <c r="I367">
        <v>25.411707889773499</v>
      </c>
      <c r="J367">
        <v>21.579383344509601</v>
      </c>
      <c r="K367">
        <v>418.95158346154602</v>
      </c>
      <c r="L367">
        <v>364.983376919254</v>
      </c>
      <c r="M367">
        <v>58.546493875000301</v>
      </c>
      <c r="N367">
        <v>3.3760371955091801</v>
      </c>
      <c r="O367">
        <v>13.3510953226761</v>
      </c>
      <c r="P367">
        <v>102.63947210557799</v>
      </c>
      <c r="Q367">
        <v>2.0572008019802E-2</v>
      </c>
    </row>
    <row r="368" spans="1:17" x14ac:dyDescent="0.3">
      <c r="A368" t="s">
        <v>844</v>
      </c>
      <c r="B368" t="s">
        <v>845</v>
      </c>
      <c r="C368" t="str">
        <f>IFERROR(VLOOKUP(Table1[[#This Row],[Ticker]],[1]!Table1[[Symbol]:[Industry]],2,FALSE),"-")</f>
        <v>-</v>
      </c>
      <c r="D368" t="s">
        <v>846</v>
      </c>
      <c r="E368">
        <v>16131.915383685</v>
      </c>
      <c r="F368">
        <v>216.98</v>
      </c>
      <c r="G368">
        <v>-12.008107166545599</v>
      </c>
      <c r="H368">
        <v>1.23944089821782</v>
      </c>
      <c r="I368">
        <v>12.3846789603995</v>
      </c>
      <c r="J368">
        <v>-1.2487070093078401</v>
      </c>
      <c r="K368">
        <v>211.25815076443999</v>
      </c>
      <c r="L368">
        <v>194.04761700485199</v>
      </c>
      <c r="M368">
        <v>33.178503299381099</v>
      </c>
      <c r="N368">
        <v>0.77154502391750301</v>
      </c>
      <c r="O368">
        <v>9.4801364181030507</v>
      </c>
      <c r="P368">
        <v>59.309838472834002</v>
      </c>
      <c r="Q368">
        <v>5.9225756570767001E-2</v>
      </c>
    </row>
    <row r="369" spans="1:17" x14ac:dyDescent="0.3">
      <c r="A369" t="s">
        <v>847</v>
      </c>
      <c r="B369" t="s">
        <v>848</v>
      </c>
      <c r="C369" t="str">
        <f>IFERROR(VLOOKUP(Table1[[#This Row],[Ticker]],[1]!Table1[[Symbol]:[Industry]],2,FALSE),"-")</f>
        <v>-</v>
      </c>
      <c r="D369" t="s">
        <v>129</v>
      </c>
      <c r="E369">
        <v>16093.92294095</v>
      </c>
      <c r="F369">
        <v>882.8</v>
      </c>
      <c r="G369">
        <v>1046.8498344596301</v>
      </c>
      <c r="H369">
        <v>-7.0585473939817502</v>
      </c>
      <c r="I369">
        <v>6.9430412397047601</v>
      </c>
      <c r="J369">
        <v>-4.7293880011881004</v>
      </c>
      <c r="K369">
        <v>932.55762857021796</v>
      </c>
      <c r="L369">
        <v>793.66628315066498</v>
      </c>
      <c r="M369">
        <v>39.379594844330903</v>
      </c>
      <c r="N369">
        <v>0.60676285568437804</v>
      </c>
      <c r="O369">
        <v>48.844585410058897</v>
      </c>
      <c r="P369">
        <v>1107.66073871409</v>
      </c>
      <c r="Q369">
        <v>0.23573984709225801</v>
      </c>
    </row>
    <row r="370" spans="1:17" x14ac:dyDescent="0.3">
      <c r="A370" t="s">
        <v>849</v>
      </c>
      <c r="B370" t="s">
        <v>850</v>
      </c>
      <c r="C370" t="str">
        <f>IFERROR(VLOOKUP(Table1[[#This Row],[Ticker]],[1]!Table1[[Symbol]:[Industry]],2,FALSE),"-")</f>
        <v>-</v>
      </c>
      <c r="D370" t="s">
        <v>65</v>
      </c>
      <c r="E370">
        <v>16092.32369354</v>
      </c>
      <c r="F370">
        <v>720.6</v>
      </c>
      <c r="G370">
        <v>20.4415586065818</v>
      </c>
      <c r="H370">
        <v>7.1451159850370702</v>
      </c>
      <c r="I370">
        <v>-9.5740538733171991</v>
      </c>
      <c r="J370">
        <v>-5.5442803250496704</v>
      </c>
      <c r="K370">
        <v>665.78642001759601</v>
      </c>
      <c r="L370">
        <v>629.06255328040402</v>
      </c>
      <c r="M370">
        <v>40.1921045869463</v>
      </c>
      <c r="N370">
        <v>2.0566337105021502</v>
      </c>
      <c r="O370">
        <v>6.5778517901748401</v>
      </c>
      <c r="P370">
        <v>50.863603056631398</v>
      </c>
      <c r="Q370">
        <v>-1.0368928446655001E-2</v>
      </c>
    </row>
    <row r="371" spans="1:17" x14ac:dyDescent="0.3">
      <c r="A371" t="s">
        <v>851</v>
      </c>
      <c r="B371" t="s">
        <v>852</v>
      </c>
      <c r="C371" t="str">
        <f>IFERROR(VLOOKUP(Table1[[#This Row],[Ticker]],[1]!Table1[[Symbol]:[Industry]],2,FALSE),"-")</f>
        <v>-</v>
      </c>
      <c r="D371" t="s">
        <v>211</v>
      </c>
      <c r="E371">
        <v>16000.6075733</v>
      </c>
      <c r="F371">
        <v>423.15</v>
      </c>
      <c r="G371">
        <v>22.950067595980599</v>
      </c>
      <c r="H371">
        <v>9.6065057188325405</v>
      </c>
      <c r="I371">
        <v>34.477562250174202</v>
      </c>
      <c r="J371">
        <v>3.2544095905437</v>
      </c>
      <c r="K371">
        <v>373.394459671383</v>
      </c>
      <c r="L371">
        <v>327.85149972161003</v>
      </c>
      <c r="M371">
        <v>55.034238637970397</v>
      </c>
      <c r="N371">
        <v>1.1502915088546499</v>
      </c>
      <c r="O371">
        <v>2.0323762259246201</v>
      </c>
      <c r="P371">
        <v>62.562427967729498</v>
      </c>
      <c r="Q371">
        <v>-5.3956553577889999E-3</v>
      </c>
    </row>
    <row r="372" spans="1:17" x14ac:dyDescent="0.3">
      <c r="A372" t="s">
        <v>853</v>
      </c>
      <c r="B372" t="s">
        <v>854</v>
      </c>
      <c r="C372" t="str">
        <f>IFERROR(VLOOKUP(Table1[[#This Row],[Ticker]],[1]!Table1[[Symbol]:[Industry]],2,FALSE),"-")</f>
        <v>-</v>
      </c>
      <c r="D372" t="s">
        <v>238</v>
      </c>
      <c r="E372">
        <v>15887.866354579999</v>
      </c>
      <c r="F372">
        <v>4796.2</v>
      </c>
      <c r="G372">
        <v>93.226020700708105</v>
      </c>
      <c r="H372">
        <v>0.747097481713483</v>
      </c>
      <c r="I372">
        <v>28.273985933114801</v>
      </c>
      <c r="J372">
        <v>-1.0276638479235001</v>
      </c>
      <c r="K372">
        <v>4523.5023601009498</v>
      </c>
      <c r="L372">
        <v>3775.9405611634602</v>
      </c>
      <c r="M372">
        <v>42.658148369791803</v>
      </c>
      <c r="N372">
        <v>0.942776901170014</v>
      </c>
      <c r="O372">
        <v>8.2106667778658107</v>
      </c>
      <c r="P372">
        <v>138.21988228574199</v>
      </c>
      <c r="Q372">
        <v>0.17735599181735501</v>
      </c>
    </row>
    <row r="373" spans="1:17" x14ac:dyDescent="0.3">
      <c r="A373" t="s">
        <v>855</v>
      </c>
      <c r="B373" t="s">
        <v>856</v>
      </c>
      <c r="C373" t="str">
        <f>IFERROR(VLOOKUP(Table1[[#This Row],[Ticker]],[1]!Table1[[Symbol]:[Industry]],2,FALSE),"-")</f>
        <v>-</v>
      </c>
      <c r="D373" t="s">
        <v>129</v>
      </c>
      <c r="E373">
        <v>15822.98496722</v>
      </c>
      <c r="F373">
        <v>541.75</v>
      </c>
      <c r="G373">
        <v>74.270697886016194</v>
      </c>
      <c r="H373">
        <v>-19.8841922570858</v>
      </c>
      <c r="I373">
        <v>-11.7244802306006</v>
      </c>
      <c r="J373">
        <v>-5.8491081751536296</v>
      </c>
      <c r="K373">
        <v>554.83269310062997</v>
      </c>
      <c r="L373">
        <v>501.73622648392302</v>
      </c>
      <c r="M373">
        <v>55.690937435309003</v>
      </c>
      <c r="N373">
        <v>1.9899615310052099</v>
      </c>
      <c r="O373">
        <v>16.640516843562501</v>
      </c>
      <c r="P373">
        <v>109.533939276735</v>
      </c>
      <c r="Q373">
        <v>0.13176480173484501</v>
      </c>
    </row>
    <row r="374" spans="1:17" x14ac:dyDescent="0.3">
      <c r="A374" t="s">
        <v>857</v>
      </c>
      <c r="B374" t="s">
        <v>858</v>
      </c>
      <c r="C374" t="str">
        <f>IFERROR(VLOOKUP(Table1[[#This Row],[Ticker]],[1]!Table1[[Symbol]:[Industry]],2,FALSE),"-")</f>
        <v>-</v>
      </c>
      <c r="D374" t="s">
        <v>24</v>
      </c>
      <c r="E374">
        <v>15819.15319551</v>
      </c>
      <c r="F374">
        <v>206.69</v>
      </c>
      <c r="G374">
        <v>45.587014288643601</v>
      </c>
      <c r="H374">
        <v>3.2074951849099902</v>
      </c>
      <c r="I374">
        <v>15.2673405662363</v>
      </c>
      <c r="J374">
        <v>0.40523792582313301</v>
      </c>
      <c r="K374">
        <v>198.55442277719899</v>
      </c>
      <c r="L374">
        <v>172.80579670829499</v>
      </c>
      <c r="M374">
        <v>54.045503993235997</v>
      </c>
      <c r="N374">
        <v>1.0301113658076999</v>
      </c>
      <c r="O374">
        <v>6.3912138952053796</v>
      </c>
      <c r="P374">
        <v>78.797577854671303</v>
      </c>
      <c r="Q374">
        <v>0.134468293402005</v>
      </c>
    </row>
    <row r="375" spans="1:17" x14ac:dyDescent="0.3">
      <c r="A375" t="s">
        <v>859</v>
      </c>
      <c r="B375" t="s">
        <v>860</v>
      </c>
      <c r="C375" t="str">
        <f>IFERROR(VLOOKUP(Table1[[#This Row],[Ticker]],[1]!Table1[[Symbol]:[Industry]],2,FALSE),"-")</f>
        <v>-</v>
      </c>
      <c r="D375" t="s">
        <v>119</v>
      </c>
      <c r="E375">
        <v>15668.478350744999</v>
      </c>
      <c r="F375">
        <v>61.99</v>
      </c>
      <c r="G375">
        <v>405.01666853871802</v>
      </c>
      <c r="H375">
        <v>-0.94426686660298298</v>
      </c>
      <c r="I375">
        <v>109.103229776167</v>
      </c>
      <c r="J375">
        <v>-6.9368825472814901</v>
      </c>
      <c r="K375">
        <v>56.091143794923603</v>
      </c>
      <c r="L375">
        <v>41.283574553431002</v>
      </c>
      <c r="M375">
        <v>62.971760681727602</v>
      </c>
      <c r="N375">
        <v>1.45698786824598</v>
      </c>
      <c r="O375">
        <v>15.8251330859815</v>
      </c>
      <c r="P375">
        <v>441.39737991266298</v>
      </c>
      <c r="Q375">
        <v>0.13725695377031599</v>
      </c>
    </row>
    <row r="376" spans="1:17" x14ac:dyDescent="0.3">
      <c r="A376" t="s">
        <v>861</v>
      </c>
      <c r="B376" t="s">
        <v>862</v>
      </c>
      <c r="C376" t="str">
        <f>IFERROR(VLOOKUP(Table1[[#This Row],[Ticker]],[1]!Table1[[Symbol]:[Industry]],2,FALSE),"-")</f>
        <v>-</v>
      </c>
      <c r="D376" t="s">
        <v>46</v>
      </c>
      <c r="E376">
        <v>15601.255208549999</v>
      </c>
      <c r="F376">
        <v>1750.95</v>
      </c>
      <c r="G376">
        <v>11.077477077299401</v>
      </c>
      <c r="H376">
        <v>4.1262188589816597</v>
      </c>
      <c r="I376">
        <v>36.649579574939601</v>
      </c>
      <c r="J376">
        <v>1.4388285283534601</v>
      </c>
      <c r="K376">
        <v>1538.1110440100999</v>
      </c>
      <c r="L376">
        <v>1338.11667331949</v>
      </c>
      <c r="M376">
        <v>76.718562919560398</v>
      </c>
      <c r="N376">
        <v>0.84496597962301201</v>
      </c>
      <c r="O376">
        <v>2.28732973528655</v>
      </c>
      <c r="P376">
        <v>70.832723547490104</v>
      </c>
      <c r="Q376">
        <v>-4.0494673658549002E-2</v>
      </c>
    </row>
    <row r="377" spans="1:17" hidden="1" x14ac:dyDescent="0.3">
      <c r="A377" t="s">
        <v>863</v>
      </c>
      <c r="B377" t="s">
        <v>864</v>
      </c>
      <c r="C377" t="str">
        <f>IFERROR(VLOOKUP(Table1[[#This Row],[Ticker]],[1]!Table1[[Symbol]:[Industry]],2,FALSE),"-")</f>
        <v>-</v>
      </c>
      <c r="D377" t="s">
        <v>668</v>
      </c>
      <c r="E377">
        <v>15502.9956089399</v>
      </c>
      <c r="F377">
        <v>844.46</v>
      </c>
      <c r="G377">
        <v>-14.4706474913185</v>
      </c>
      <c r="H377">
        <v>-0.94363067436286996</v>
      </c>
      <c r="I377">
        <v>-0.92894518815319105</v>
      </c>
      <c r="J377">
        <v>-0.57329620378881196</v>
      </c>
      <c r="K377">
        <v>810.41728195420205</v>
      </c>
      <c r="L377">
        <v>766.67002184447801</v>
      </c>
      <c r="M377">
        <v>63.673105172010501</v>
      </c>
      <c r="N377">
        <v>0.48562171267489401</v>
      </c>
      <c r="O377">
        <v>5.1559576534116296</v>
      </c>
      <c r="P377">
        <v>25.680522689050601</v>
      </c>
      <c r="Q377">
        <v>-2.790653939747E-3</v>
      </c>
    </row>
    <row r="378" spans="1:17" x14ac:dyDescent="0.3">
      <c r="A378" t="s">
        <v>865</v>
      </c>
      <c r="B378" t="s">
        <v>866</v>
      </c>
      <c r="C378" t="str">
        <f>IFERROR(VLOOKUP(Table1[[#This Row],[Ticker]],[1]!Table1[[Symbol]:[Industry]],2,FALSE),"-")</f>
        <v>-</v>
      </c>
      <c r="D378" t="s">
        <v>516</v>
      </c>
      <c r="E378">
        <v>15453.224810969999</v>
      </c>
      <c r="F378">
        <v>335.85</v>
      </c>
      <c r="G378">
        <v>9.8834848015218508</v>
      </c>
      <c r="H378">
        <v>7.1145800943966604</v>
      </c>
      <c r="I378">
        <v>-9.5833119194047498</v>
      </c>
      <c r="J378">
        <v>-3.31426036180165</v>
      </c>
      <c r="K378">
        <v>325.10705684677902</v>
      </c>
      <c r="L378">
        <v>316.87441153987203</v>
      </c>
      <c r="M378">
        <v>43.934046611129702</v>
      </c>
      <c r="N378">
        <v>0.88597456957155496</v>
      </c>
      <c r="O378">
        <v>16.718773261872801</v>
      </c>
      <c r="P378">
        <v>39.0683229813664</v>
      </c>
      <c r="Q378">
        <v>-4.7158739639622999E-2</v>
      </c>
    </row>
    <row r="379" spans="1:17" x14ac:dyDescent="0.3">
      <c r="A379" t="s">
        <v>867</v>
      </c>
      <c r="B379" t="s">
        <v>868</v>
      </c>
      <c r="C379" t="str">
        <f>IFERROR(VLOOKUP(Table1[[#This Row],[Ticker]],[1]!Table1[[Symbol]:[Industry]],2,FALSE),"-")</f>
        <v>-</v>
      </c>
      <c r="D379" t="s">
        <v>24</v>
      </c>
      <c r="E379">
        <v>15427.68462052</v>
      </c>
      <c r="F379">
        <v>253.72</v>
      </c>
      <c r="G379">
        <v>25.803088772332</v>
      </c>
      <c r="H379">
        <v>-2.9690210275684001</v>
      </c>
      <c r="I379">
        <v>-13.7312919504849</v>
      </c>
      <c r="J379">
        <v>-1.2824379793143801</v>
      </c>
      <c r="K379">
        <v>253.80844861279499</v>
      </c>
      <c r="L379">
        <v>243.44597523478001</v>
      </c>
      <c r="M379">
        <v>59.017992070642102</v>
      </c>
      <c r="N379">
        <v>0.85662388525417299</v>
      </c>
      <c r="O379">
        <v>18.5164748541699</v>
      </c>
      <c r="P379">
        <v>53.769696969696902</v>
      </c>
      <c r="Q379">
        <v>1.2518541019089001E-2</v>
      </c>
    </row>
    <row r="380" spans="1:17" x14ac:dyDescent="0.3">
      <c r="A380" t="s">
        <v>869</v>
      </c>
      <c r="B380" t="s">
        <v>870</v>
      </c>
      <c r="C380" t="str">
        <f>IFERROR(VLOOKUP(Table1[[#This Row],[Ticker]],[1]!Table1[[Symbol]:[Industry]],2,FALSE),"-")</f>
        <v>-</v>
      </c>
      <c r="D380" t="s">
        <v>159</v>
      </c>
      <c r="E380">
        <v>15347.829410189999</v>
      </c>
      <c r="F380">
        <v>2701.8</v>
      </c>
      <c r="G380">
        <v>-33.0518097890455</v>
      </c>
      <c r="H380">
        <v>0.73344431258527298</v>
      </c>
      <c r="I380">
        <v>-12.891214081405201</v>
      </c>
      <c r="J380">
        <v>2.6701795808000202</v>
      </c>
      <c r="K380">
        <v>2595.48980768915</v>
      </c>
      <c r="L380">
        <v>2651.1213400884599</v>
      </c>
      <c r="M380">
        <v>28.975697284073799</v>
      </c>
      <c r="N380">
        <v>0.90467120466864803</v>
      </c>
      <c r="O380">
        <v>23.4565844992227</v>
      </c>
      <c r="P380">
        <v>21.156950672645699</v>
      </c>
      <c r="Q380">
        <v>-9.3205375185906006E-2</v>
      </c>
    </row>
    <row r="381" spans="1:17" x14ac:dyDescent="0.3">
      <c r="A381" t="s">
        <v>871</v>
      </c>
      <c r="B381" t="s">
        <v>872</v>
      </c>
      <c r="C381" t="str">
        <f>IFERROR(VLOOKUP(Table1[[#This Row],[Ticker]],[1]!Table1[[Symbol]:[Industry]],2,FALSE),"-")</f>
        <v>-</v>
      </c>
      <c r="D381" t="s">
        <v>40</v>
      </c>
      <c r="E381">
        <v>15312.6004548</v>
      </c>
      <c r="F381">
        <v>419.05</v>
      </c>
      <c r="G381">
        <v>67.008152435848899</v>
      </c>
      <c r="H381">
        <v>-1.7785218062638499</v>
      </c>
      <c r="I381">
        <v>-23.451719346443198</v>
      </c>
      <c r="J381">
        <v>-6.3969069147331901</v>
      </c>
      <c r="K381">
        <v>435.948864573305</v>
      </c>
      <c r="L381">
        <v>412.10651733006</v>
      </c>
      <c r="M381">
        <v>30.927463119846699</v>
      </c>
      <c r="N381">
        <v>0.53704215985278003</v>
      </c>
      <c r="O381">
        <v>32.2037942966233</v>
      </c>
      <c r="P381">
        <v>98.837485172004705</v>
      </c>
      <c r="Q381">
        <v>0.101985106426806</v>
      </c>
    </row>
    <row r="382" spans="1:17" x14ac:dyDescent="0.3">
      <c r="A382" t="s">
        <v>873</v>
      </c>
      <c r="B382" t="s">
        <v>874</v>
      </c>
      <c r="C382" t="str">
        <f>IFERROR(VLOOKUP(Table1[[#This Row],[Ticker]],[1]!Table1[[Symbol]:[Industry]],2,FALSE),"-")</f>
        <v>-</v>
      </c>
      <c r="D382" t="s">
        <v>49</v>
      </c>
      <c r="E382">
        <v>15269.682511159999</v>
      </c>
      <c r="F382">
        <v>193.1</v>
      </c>
      <c r="G382">
        <v>26.411279509193701</v>
      </c>
      <c r="H382">
        <v>5.2554267988822598</v>
      </c>
      <c r="I382">
        <v>1.25552087641313</v>
      </c>
      <c r="J382">
        <v>3.2012395739712201</v>
      </c>
      <c r="K382">
        <v>182.47643949190601</v>
      </c>
      <c r="L382">
        <v>168.86936058447699</v>
      </c>
      <c r="M382">
        <v>47.152643014478599</v>
      </c>
      <c r="N382">
        <v>1.0212098709038799</v>
      </c>
      <c r="O382">
        <v>7.3537027446918701</v>
      </c>
      <c r="P382">
        <v>58.864664747017599</v>
      </c>
      <c r="Q382">
        <v>-5.3288133439500004E-3</v>
      </c>
    </row>
    <row r="383" spans="1:17" x14ac:dyDescent="0.3">
      <c r="A383" t="s">
        <v>875</v>
      </c>
      <c r="B383" t="s">
        <v>876</v>
      </c>
      <c r="C383" t="str">
        <f>IFERROR(VLOOKUP(Table1[[#This Row],[Ticker]],[1]!Table1[[Symbol]:[Industry]],2,FALSE),"-")</f>
        <v>-</v>
      </c>
      <c r="D383" t="s">
        <v>165</v>
      </c>
      <c r="E383">
        <v>15224.09662341</v>
      </c>
      <c r="F383">
        <v>995.75</v>
      </c>
      <c r="G383">
        <v>-17.693311858592899</v>
      </c>
      <c r="H383">
        <v>-1.85101008289669</v>
      </c>
      <c r="I383">
        <v>-16.492848341480499</v>
      </c>
      <c r="J383">
        <v>-4.4795986951217097</v>
      </c>
      <c r="K383">
        <v>982.56503865915795</v>
      </c>
      <c r="L383">
        <v>963.23296317003803</v>
      </c>
      <c r="M383">
        <v>49.3682882293513</v>
      </c>
      <c r="N383">
        <v>1.58462913834022</v>
      </c>
      <c r="O383">
        <v>18.001506402209301</v>
      </c>
      <c r="P383">
        <v>20.507079753116201</v>
      </c>
      <c r="Q383">
        <v>1.8941863785279001E-2</v>
      </c>
    </row>
    <row r="384" spans="1:17" x14ac:dyDescent="0.3">
      <c r="A384" t="s">
        <v>877</v>
      </c>
      <c r="B384" t="s">
        <v>878</v>
      </c>
      <c r="C384" t="str">
        <f>IFERROR(VLOOKUP(Table1[[#This Row],[Ticker]],[1]!Table1[[Symbol]:[Industry]],2,FALSE),"-")</f>
        <v>-</v>
      </c>
      <c r="D384" t="s">
        <v>65</v>
      </c>
      <c r="E384">
        <v>15186.611253659999</v>
      </c>
      <c r="F384">
        <v>1541.25</v>
      </c>
      <c r="G384">
        <v>36.389480963037201</v>
      </c>
      <c r="H384">
        <v>1.6366995771272801</v>
      </c>
      <c r="I384">
        <v>-8.7760717216021398</v>
      </c>
      <c r="J384">
        <v>-1.5598904172594501</v>
      </c>
      <c r="K384">
        <v>1499.71891130989</v>
      </c>
      <c r="L384">
        <v>1360.0826134368799</v>
      </c>
      <c r="M384">
        <v>34.968662945848799</v>
      </c>
      <c r="N384">
        <v>0.38079492511918001</v>
      </c>
      <c r="O384">
        <v>11.922141119221401</v>
      </c>
      <c r="P384">
        <v>71.240486639631101</v>
      </c>
    </row>
    <row r="385" spans="1:17" hidden="1" x14ac:dyDescent="0.3">
      <c r="A385" t="s">
        <v>879</v>
      </c>
      <c r="B385" t="s">
        <v>880</v>
      </c>
      <c r="C385" t="str">
        <f>IFERROR(VLOOKUP(Table1[[#This Row],[Ticker]],[1]!Table1[[Symbol]:[Industry]],2,FALSE),"-")</f>
        <v>-</v>
      </c>
      <c r="D385" t="s">
        <v>273</v>
      </c>
      <c r="E385">
        <v>15162.471112220001</v>
      </c>
      <c r="F385">
        <v>656.85</v>
      </c>
      <c r="G385">
        <v>53.292628959216401</v>
      </c>
      <c r="H385">
        <v>19.061471784860899</v>
      </c>
      <c r="I385">
        <v>28.126969846819801</v>
      </c>
      <c r="J385">
        <v>-3.76962322533771</v>
      </c>
      <c r="K385">
        <v>571.42802839068997</v>
      </c>
      <c r="L385">
        <v>498.73193579665798</v>
      </c>
      <c r="M385">
        <v>46.149016574234402</v>
      </c>
      <c r="N385">
        <v>1.51511308235371</v>
      </c>
      <c r="O385">
        <v>6.8584912841592196</v>
      </c>
      <c r="P385">
        <v>81.175010343400899</v>
      </c>
      <c r="Q385">
        <v>-9.2179217915876993E-2</v>
      </c>
    </row>
    <row r="386" spans="1:17" x14ac:dyDescent="0.3">
      <c r="A386" t="s">
        <v>881</v>
      </c>
      <c r="B386" t="s">
        <v>882</v>
      </c>
      <c r="C386" t="str">
        <f>IFERROR(VLOOKUP(Table1[[#This Row],[Ticker]],[1]!Table1[[Symbol]:[Industry]],2,FALSE),"-")</f>
        <v>-</v>
      </c>
      <c r="D386" t="s">
        <v>46</v>
      </c>
      <c r="E386">
        <v>15124.560257429999</v>
      </c>
      <c r="F386">
        <v>252.78</v>
      </c>
      <c r="G386">
        <v>92.150437880870797</v>
      </c>
      <c r="H386">
        <v>-11.832143606602299</v>
      </c>
      <c r="I386">
        <v>45.216616516298402</v>
      </c>
      <c r="J386">
        <v>-7.7718612904381699</v>
      </c>
      <c r="K386">
        <v>242.787949421191</v>
      </c>
      <c r="L386">
        <v>200.67552113306701</v>
      </c>
      <c r="M386">
        <v>63.013705181561598</v>
      </c>
      <c r="N386">
        <v>1.0065047154768101</v>
      </c>
      <c r="O386">
        <v>14.684706068518</v>
      </c>
      <c r="P386">
        <v>125.595716198125</v>
      </c>
      <c r="Q386">
        <v>0.121951764887558</v>
      </c>
    </row>
    <row r="387" spans="1:17" x14ac:dyDescent="0.3">
      <c r="A387" t="s">
        <v>883</v>
      </c>
      <c r="B387" t="s">
        <v>884</v>
      </c>
      <c r="C387" t="str">
        <f>IFERROR(VLOOKUP(Table1[[#This Row],[Ticker]],[1]!Table1[[Symbol]:[Industry]],2,FALSE),"-")</f>
        <v>-</v>
      </c>
      <c r="D387" t="s">
        <v>65</v>
      </c>
      <c r="E387">
        <v>15061.875</v>
      </c>
      <c r="F387">
        <v>6328.95</v>
      </c>
      <c r="G387">
        <v>43.248199718936299</v>
      </c>
      <c r="H387">
        <v>-0.186828145713551</v>
      </c>
      <c r="I387">
        <v>1.0140628023279601</v>
      </c>
      <c r="J387">
        <v>-4.1650949893118803</v>
      </c>
      <c r="K387">
        <v>5932.0013212189497</v>
      </c>
      <c r="L387">
        <v>5281.1925812030604</v>
      </c>
      <c r="M387">
        <v>77.587743786263701</v>
      </c>
      <c r="N387">
        <v>0.43738914275869401</v>
      </c>
      <c r="O387">
        <v>14.0939650336943</v>
      </c>
      <c r="P387">
        <v>73.395890410958899</v>
      </c>
      <c r="Q387">
        <v>2.8225032340084999E-2</v>
      </c>
    </row>
    <row r="388" spans="1:17" hidden="1" x14ac:dyDescent="0.3">
      <c r="A388" t="s">
        <v>885</v>
      </c>
      <c r="B388" t="s">
        <v>886</v>
      </c>
      <c r="C388" t="str">
        <f>IFERROR(VLOOKUP(Table1[[#This Row],[Ticker]],[1]!Table1[[Symbol]:[Industry]],2,FALSE),"-")</f>
        <v>-</v>
      </c>
      <c r="D388" t="s">
        <v>887</v>
      </c>
      <c r="E388">
        <v>15061.668995835</v>
      </c>
      <c r="F388">
        <v>1864.65</v>
      </c>
      <c r="G388">
        <v>5.5062831759773196</v>
      </c>
      <c r="H388">
        <v>18.997751132524002</v>
      </c>
      <c r="I388">
        <v>21.482704833158198</v>
      </c>
      <c r="J388">
        <v>4.7561416496056799</v>
      </c>
      <c r="O388">
        <v>2.2953369265009398</v>
      </c>
      <c r="P388">
        <v>51.394470831810899</v>
      </c>
    </row>
    <row r="389" spans="1:17" x14ac:dyDescent="0.3">
      <c r="A389" t="s">
        <v>888</v>
      </c>
      <c r="B389" t="s">
        <v>889</v>
      </c>
      <c r="C389" t="str">
        <f>IFERROR(VLOOKUP(Table1[[#This Row],[Ticker]],[1]!Table1[[Symbol]:[Industry]],2,FALSE),"-")</f>
        <v>-</v>
      </c>
      <c r="D389" t="s">
        <v>27</v>
      </c>
      <c r="E389">
        <v>15023.619581995001</v>
      </c>
      <c r="F389">
        <v>77.42</v>
      </c>
      <c r="G389">
        <v>-20.795126961918601</v>
      </c>
      <c r="H389">
        <v>-3.41919855514938</v>
      </c>
      <c r="I389">
        <v>-25.3259805779409</v>
      </c>
      <c r="J389">
        <v>-2.75664020763951</v>
      </c>
      <c r="K389">
        <v>78.078099962110301</v>
      </c>
      <c r="L389">
        <v>83.029643885567907</v>
      </c>
      <c r="M389">
        <v>42.294641641521402</v>
      </c>
      <c r="N389">
        <v>1.68316794977038</v>
      </c>
      <c r="O389">
        <v>40.919659002841598</v>
      </c>
      <c r="P389">
        <v>19.0161414296694</v>
      </c>
      <c r="Q389">
        <v>0.12629640983052201</v>
      </c>
    </row>
    <row r="390" spans="1:17" x14ac:dyDescent="0.3">
      <c r="A390" t="s">
        <v>890</v>
      </c>
      <c r="B390" t="s">
        <v>891</v>
      </c>
      <c r="C390" t="str">
        <f>IFERROR(VLOOKUP(Table1[[#This Row],[Ticker]],[1]!Table1[[Symbol]:[Industry]],2,FALSE),"-")</f>
        <v>-</v>
      </c>
      <c r="D390" t="s">
        <v>283</v>
      </c>
      <c r="E390">
        <v>15009.611590785</v>
      </c>
      <c r="F390">
        <v>2128.1</v>
      </c>
      <c r="G390">
        <v>-5.6748797969430296</v>
      </c>
      <c r="H390">
        <v>6.0825398608404999</v>
      </c>
      <c r="I390">
        <v>-4.6623350643338402</v>
      </c>
      <c r="J390">
        <v>-1.17068865088143</v>
      </c>
      <c r="K390">
        <v>1977.7052851388401</v>
      </c>
      <c r="L390">
        <v>1951.4005416221501</v>
      </c>
      <c r="M390">
        <v>30.352787354022901</v>
      </c>
      <c r="N390">
        <v>1.35000511886222</v>
      </c>
      <c r="O390">
        <v>10.727879328978901</v>
      </c>
      <c r="P390">
        <v>23.726744186046499</v>
      </c>
      <c r="Q390">
        <v>5.6252447345014001E-2</v>
      </c>
    </row>
    <row r="391" spans="1:17" x14ac:dyDescent="0.3">
      <c r="A391" t="s">
        <v>892</v>
      </c>
      <c r="B391" t="s">
        <v>893</v>
      </c>
      <c r="C391" t="str">
        <f>IFERROR(VLOOKUP(Table1[[#This Row],[Ticker]],[1]!Table1[[Symbol]:[Industry]],2,FALSE),"-")</f>
        <v>-</v>
      </c>
      <c r="D391" t="s">
        <v>600</v>
      </c>
      <c r="E391">
        <v>14871.69263378</v>
      </c>
      <c r="F391">
        <v>115.09</v>
      </c>
      <c r="G391">
        <v>49.839106214589698</v>
      </c>
      <c r="H391">
        <v>7.7030415844403102</v>
      </c>
      <c r="I391">
        <v>23.0276150415826</v>
      </c>
      <c r="J391">
        <v>-7.49491938362456</v>
      </c>
      <c r="K391">
        <v>104.425304339737</v>
      </c>
      <c r="L391">
        <v>91.381634279625004</v>
      </c>
      <c r="M391">
        <v>65.726485212255795</v>
      </c>
      <c r="N391">
        <v>2.53099477299275</v>
      </c>
      <c r="O391">
        <v>13.3895212442436</v>
      </c>
      <c r="P391">
        <v>87.138211382113795</v>
      </c>
      <c r="Q391">
        <v>7.7168075398203001E-2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Row],[Ticker]],[1]!Table1[[Symbol]:[Industry]],2,FALSE),"-")</f>
        <v>-</v>
      </c>
      <c r="D392" t="s">
        <v>238</v>
      </c>
      <c r="E392">
        <v>14819.439759999999</v>
      </c>
      <c r="F392">
        <v>4670.2</v>
      </c>
      <c r="G392">
        <v>31.1584757674147</v>
      </c>
      <c r="H392">
        <v>-3.2832450925812098</v>
      </c>
      <c r="I392">
        <v>39.651122140031198</v>
      </c>
      <c r="J392">
        <v>1.1677733630674001</v>
      </c>
      <c r="K392">
        <v>4356.9132907220201</v>
      </c>
      <c r="L392">
        <v>3625.7595739153098</v>
      </c>
      <c r="M392">
        <v>57.430598467774601</v>
      </c>
      <c r="N392">
        <v>0.78092553532862397</v>
      </c>
      <c r="O392">
        <v>7.0617960686908603</v>
      </c>
      <c r="P392">
        <v>71.821710417394797</v>
      </c>
      <c r="Q392">
        <v>0.203582100962724</v>
      </c>
    </row>
    <row r="393" spans="1:17" x14ac:dyDescent="0.3">
      <c r="A393" t="s">
        <v>896</v>
      </c>
      <c r="B393" t="s">
        <v>897</v>
      </c>
      <c r="C393" t="str">
        <f>IFERROR(VLOOKUP(Table1[[#This Row],[Ticker]],[1]!Table1[[Symbol]:[Industry]],2,FALSE),"-")</f>
        <v>-</v>
      </c>
      <c r="D393" t="s">
        <v>485</v>
      </c>
      <c r="E393">
        <v>14817.343354995</v>
      </c>
      <c r="F393">
        <v>2779.4</v>
      </c>
      <c r="G393">
        <v>35.356680027118003</v>
      </c>
      <c r="H393">
        <v>13.949892216034501</v>
      </c>
      <c r="I393">
        <v>50.784307712068397</v>
      </c>
      <c r="J393">
        <v>3.71124452633169</v>
      </c>
      <c r="K393">
        <v>2258.1314498422198</v>
      </c>
      <c r="L393">
        <v>1937.47826772195</v>
      </c>
      <c r="M393">
        <v>57.6484974439906</v>
      </c>
      <c r="N393">
        <v>1.51027331017515</v>
      </c>
      <c r="O393">
        <v>1.820536806505</v>
      </c>
      <c r="P393">
        <v>86.837859639688105</v>
      </c>
      <c r="Q393">
        <v>0.18760517514667599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Row],[Ticker]],[1]!Table1[[Symbol]:[Industry]],2,FALSE),"-")</f>
        <v>-</v>
      </c>
      <c r="D394" t="s">
        <v>255</v>
      </c>
      <c r="E394">
        <v>14686.278181365</v>
      </c>
      <c r="F394">
        <v>701.4</v>
      </c>
      <c r="G394">
        <v>18.2213087465618</v>
      </c>
      <c r="H394">
        <v>13.5466975871906</v>
      </c>
      <c r="I394">
        <v>15.2115627163002</v>
      </c>
      <c r="J394">
        <v>12.5683535178916</v>
      </c>
      <c r="K394">
        <v>611.70810186708297</v>
      </c>
      <c r="L394">
        <v>572.21835984962001</v>
      </c>
      <c r="M394">
        <v>51.580999810682101</v>
      </c>
      <c r="N394">
        <v>1.8436508649041301</v>
      </c>
      <c r="O394">
        <v>2.9369831765041399</v>
      </c>
      <c r="P394">
        <v>46.445349201378001</v>
      </c>
      <c r="Q394">
        <v>5.7714420221721997E-2</v>
      </c>
    </row>
    <row r="395" spans="1:17" x14ac:dyDescent="0.3">
      <c r="A395" t="s">
        <v>900</v>
      </c>
      <c r="B395" t="s">
        <v>901</v>
      </c>
      <c r="C395" t="str">
        <f>IFERROR(VLOOKUP(Table1[[#This Row],[Ticker]],[1]!Table1[[Symbol]:[Industry]],2,FALSE),"-")</f>
        <v>-</v>
      </c>
      <c r="D395" t="s">
        <v>211</v>
      </c>
      <c r="E395">
        <v>14646.076306595</v>
      </c>
      <c r="F395">
        <v>1808.2</v>
      </c>
      <c r="G395">
        <v>66.6355412556576</v>
      </c>
      <c r="H395">
        <v>-6.7974912923346702</v>
      </c>
      <c r="I395">
        <v>33.078914100696402</v>
      </c>
      <c r="J395">
        <v>-2.11168786536882</v>
      </c>
      <c r="K395">
        <v>1754.0707273068899</v>
      </c>
      <c r="L395">
        <v>1555.4943178343101</v>
      </c>
      <c r="M395">
        <v>65.201905878370596</v>
      </c>
      <c r="N395">
        <v>1.20218803502142</v>
      </c>
      <c r="O395">
        <v>22.881871474394401</v>
      </c>
      <c r="P395">
        <v>99.305593827500701</v>
      </c>
      <c r="Q395">
        <v>0.201051794666956</v>
      </c>
    </row>
    <row r="396" spans="1:17" hidden="1" x14ac:dyDescent="0.3">
      <c r="A396" t="s">
        <v>902</v>
      </c>
      <c r="B396" t="s">
        <v>903</v>
      </c>
      <c r="C396" t="str">
        <f>IFERROR(VLOOKUP(Table1[[#This Row],[Ticker]],[1]!Table1[[Symbol]:[Industry]],2,FALSE),"-")</f>
        <v>-</v>
      </c>
      <c r="D396" t="s">
        <v>49</v>
      </c>
      <c r="E396">
        <v>14582.66768595</v>
      </c>
      <c r="F396">
        <v>390.3</v>
      </c>
      <c r="G396">
        <v>-8.6161581844523507</v>
      </c>
      <c r="H396">
        <v>10.1965515417722</v>
      </c>
      <c r="I396">
        <v>7.3602634727285903</v>
      </c>
      <c r="J396">
        <v>-9.4275939895016201</v>
      </c>
      <c r="O396">
        <v>10.7993850883935</v>
      </c>
      <c r="P396">
        <v>33.664383561643803</v>
      </c>
    </row>
    <row r="397" spans="1:17" x14ac:dyDescent="0.3">
      <c r="A397" t="s">
        <v>904</v>
      </c>
      <c r="B397" t="s">
        <v>905</v>
      </c>
      <c r="C397" t="str">
        <f>IFERROR(VLOOKUP(Table1[[#This Row],[Ticker]],[1]!Table1[[Symbol]:[Industry]],2,FALSE),"-")</f>
        <v>-</v>
      </c>
      <c r="D397" t="s">
        <v>523</v>
      </c>
      <c r="E397">
        <v>14577.24368878</v>
      </c>
      <c r="F397">
        <v>1460.95</v>
      </c>
      <c r="G397">
        <v>-20.901068463815299</v>
      </c>
      <c r="H397">
        <v>2.6910072398793701</v>
      </c>
      <c r="I397">
        <v>-16.4642805121164</v>
      </c>
      <c r="J397">
        <v>7.3668617649646801</v>
      </c>
      <c r="K397">
        <v>1358.4863377884701</v>
      </c>
      <c r="L397">
        <v>1386.8092317212299</v>
      </c>
      <c r="M397">
        <v>60.154638968894702</v>
      </c>
      <c r="N397">
        <v>1.7584507480610101</v>
      </c>
      <c r="O397">
        <v>11.0236489955166</v>
      </c>
      <c r="P397">
        <v>17.534191472244501</v>
      </c>
      <c r="Q397">
        <v>-6.4601611851517998E-2</v>
      </c>
    </row>
    <row r="398" spans="1:17" x14ac:dyDescent="0.3">
      <c r="A398" t="s">
        <v>906</v>
      </c>
      <c r="B398" t="s">
        <v>907</v>
      </c>
      <c r="C398" t="str">
        <f>IFERROR(VLOOKUP(Table1[[#This Row],[Ticker]],[1]!Table1[[Symbol]:[Industry]],2,FALSE),"-")</f>
        <v>-</v>
      </c>
      <c r="D398" t="s">
        <v>630</v>
      </c>
      <c r="E398">
        <v>14566.2770043</v>
      </c>
      <c r="F398">
        <v>148.72999999999999</v>
      </c>
      <c r="G398">
        <v>-39.6025010609711</v>
      </c>
      <c r="H398">
        <v>-3.9338817878955701</v>
      </c>
      <c r="I398">
        <v>-54.858023021816301</v>
      </c>
      <c r="J398">
        <v>-8.8212697859045797</v>
      </c>
      <c r="K398">
        <v>152.27398336254299</v>
      </c>
      <c r="L398">
        <v>186.865303322297</v>
      </c>
      <c r="M398">
        <v>73.011182956864204</v>
      </c>
      <c r="N398">
        <v>0.90445070928835103</v>
      </c>
      <c r="O398">
        <v>101.50608485174401</v>
      </c>
      <c r="P398">
        <v>18.5099601593625</v>
      </c>
      <c r="Q398">
        <v>-3.735347099045E-2</v>
      </c>
    </row>
    <row r="399" spans="1:17" x14ac:dyDescent="0.3">
      <c r="A399" t="s">
        <v>908</v>
      </c>
      <c r="B399" t="s">
        <v>909</v>
      </c>
      <c r="C399" t="str">
        <f>IFERROR(VLOOKUP(Table1[[#This Row],[Ticker]],[1]!Table1[[Symbol]:[Industry]],2,FALSE),"-")</f>
        <v>-</v>
      </c>
      <c r="D399" t="s">
        <v>18</v>
      </c>
      <c r="E399">
        <v>14506.948587999999</v>
      </c>
      <c r="F399">
        <v>958.95</v>
      </c>
      <c r="G399">
        <v>124.441533099331</v>
      </c>
      <c r="H399">
        <v>-3.9600400803456202</v>
      </c>
      <c r="I399">
        <v>29.5295227303349</v>
      </c>
      <c r="J399">
        <v>-3.49955338983224</v>
      </c>
      <c r="K399">
        <v>940.050372681814</v>
      </c>
      <c r="L399">
        <v>785.00558729831096</v>
      </c>
      <c r="M399">
        <v>68.2537843884121</v>
      </c>
      <c r="N399">
        <v>0.49947521524525701</v>
      </c>
      <c r="O399">
        <v>17.055112362479701</v>
      </c>
      <c r="P399">
        <v>175.63955159528601</v>
      </c>
      <c r="Q399">
        <v>0.17493948060550499</v>
      </c>
    </row>
    <row r="400" spans="1:17" x14ac:dyDescent="0.3">
      <c r="A400" t="s">
        <v>910</v>
      </c>
      <c r="B400" t="s">
        <v>911</v>
      </c>
      <c r="C400" t="str">
        <f>IFERROR(VLOOKUP(Table1[[#This Row],[Ticker]],[1]!Table1[[Symbol]:[Industry]],2,FALSE),"-")</f>
        <v>-</v>
      </c>
      <c r="D400" t="s">
        <v>912</v>
      </c>
      <c r="E400">
        <v>14504.56365215</v>
      </c>
      <c r="F400">
        <v>702.25</v>
      </c>
      <c r="G400">
        <v>-15.4408667547172</v>
      </c>
      <c r="H400">
        <v>3.82822480443114</v>
      </c>
      <c r="I400">
        <v>-23.2957337783273</v>
      </c>
      <c r="J400">
        <v>-1.56974954585321</v>
      </c>
      <c r="K400">
        <v>677.25184988129297</v>
      </c>
      <c r="L400">
        <v>671.96734288132404</v>
      </c>
      <c r="M400">
        <v>38.484144054839199</v>
      </c>
      <c r="N400">
        <v>0.80939457975955298</v>
      </c>
      <c r="O400">
        <v>20.968316126735399</v>
      </c>
      <c r="P400">
        <v>18.223905723905698</v>
      </c>
      <c r="Q400">
        <v>3.4124483790443999E-2</v>
      </c>
    </row>
    <row r="401" spans="1:17" x14ac:dyDescent="0.3">
      <c r="A401" t="s">
        <v>913</v>
      </c>
      <c r="B401" t="s">
        <v>914</v>
      </c>
      <c r="C401" t="str">
        <f>IFERROR(VLOOKUP(Table1[[#This Row],[Ticker]],[1]!Table1[[Symbol]:[Industry]],2,FALSE),"-")</f>
        <v>-</v>
      </c>
      <c r="D401" t="s">
        <v>454</v>
      </c>
      <c r="E401">
        <v>14458.030394470001</v>
      </c>
      <c r="F401">
        <v>1189.7</v>
      </c>
      <c r="G401">
        <v>36.536274616835399</v>
      </c>
      <c r="H401">
        <v>14.0265137760691</v>
      </c>
      <c r="I401">
        <v>8.2659638892030305</v>
      </c>
      <c r="J401">
        <v>-3.2029643679355999</v>
      </c>
      <c r="K401">
        <v>1084.6307008486399</v>
      </c>
      <c r="L401">
        <v>954.50468106226901</v>
      </c>
      <c r="M401">
        <v>43.764012522243398</v>
      </c>
      <c r="N401">
        <v>0.84201355076851003</v>
      </c>
      <c r="O401">
        <v>5.3458855173573001</v>
      </c>
      <c r="P401">
        <v>68.608276643990905</v>
      </c>
      <c r="Q401">
        <v>9.4142198299259003E-2</v>
      </c>
    </row>
    <row r="402" spans="1:17" x14ac:dyDescent="0.3">
      <c r="A402" t="s">
        <v>915</v>
      </c>
      <c r="B402" t="s">
        <v>916</v>
      </c>
      <c r="C402" t="str">
        <f>IFERROR(VLOOKUP(Table1[[#This Row],[Ticker]],[1]!Table1[[Symbol]:[Industry]],2,FALSE),"-")</f>
        <v>-</v>
      </c>
      <c r="D402" t="s">
        <v>21</v>
      </c>
      <c r="E402">
        <v>14378.606019179901</v>
      </c>
      <c r="F402">
        <v>576.45000000000005</v>
      </c>
      <c r="G402">
        <v>-11.0829147137351</v>
      </c>
      <c r="H402">
        <v>9.61992489670018</v>
      </c>
      <c r="I402">
        <v>-33.6873098383412</v>
      </c>
      <c r="J402">
        <v>2.5981734964286698</v>
      </c>
      <c r="K402">
        <v>595.99051403285603</v>
      </c>
      <c r="L402">
        <v>627.76595291252295</v>
      </c>
      <c r="M402">
        <v>25.116032945717901</v>
      </c>
      <c r="N402">
        <v>0.85312223276854904</v>
      </c>
      <c r="O402">
        <v>50.923757481134501</v>
      </c>
      <c r="P402">
        <v>22.753407155025499</v>
      </c>
      <c r="Q402">
        <v>7.4233875350738998E-2</v>
      </c>
    </row>
    <row r="403" spans="1:17" x14ac:dyDescent="0.3">
      <c r="A403" t="s">
        <v>917</v>
      </c>
      <c r="B403" t="s">
        <v>918</v>
      </c>
      <c r="C403" t="str">
        <f>IFERROR(VLOOKUP(Table1[[#This Row],[Ticker]],[1]!Table1[[Symbol]:[Industry]],2,FALSE),"-")</f>
        <v>-</v>
      </c>
      <c r="D403" t="s">
        <v>46</v>
      </c>
      <c r="E403">
        <v>14348.23549845</v>
      </c>
      <c r="F403">
        <v>489.8</v>
      </c>
      <c r="G403">
        <v>22.8141998245313</v>
      </c>
      <c r="H403">
        <v>-18.911389321009501</v>
      </c>
      <c r="I403">
        <v>28.235747354978098</v>
      </c>
      <c r="J403">
        <v>-0.96617546984932701</v>
      </c>
      <c r="K403">
        <v>471.91131300374099</v>
      </c>
      <c r="L403">
        <v>413.34484282432101</v>
      </c>
      <c r="M403">
        <v>93.222219203876705</v>
      </c>
      <c r="N403">
        <v>1.2609265829056</v>
      </c>
      <c r="O403">
        <v>17.354022049816201</v>
      </c>
      <c r="P403">
        <v>57.949048693969601</v>
      </c>
      <c r="Q403">
        <v>8.0565955591617999E-2</v>
      </c>
    </row>
    <row r="404" spans="1:17" x14ac:dyDescent="0.3">
      <c r="A404" t="s">
        <v>919</v>
      </c>
      <c r="B404" t="s">
        <v>920</v>
      </c>
      <c r="C404" t="str">
        <f>IFERROR(VLOOKUP(Table1[[#This Row],[Ticker]],[1]!Table1[[Symbol]:[Industry]],2,FALSE),"-")</f>
        <v>-</v>
      </c>
      <c r="D404" t="s">
        <v>24</v>
      </c>
      <c r="E404">
        <v>14331.889755945</v>
      </c>
      <c r="F404">
        <v>117.04</v>
      </c>
      <c r="G404">
        <v>84.559233867125698</v>
      </c>
      <c r="H404">
        <v>-12.8194342862359</v>
      </c>
      <c r="I404">
        <v>-18.036355447835099</v>
      </c>
      <c r="J404">
        <v>-4.6285695610299902</v>
      </c>
      <c r="K404">
        <v>126.48842528806399</v>
      </c>
      <c r="L404">
        <v>118.337292551535</v>
      </c>
      <c r="M404">
        <v>49.339296741584199</v>
      </c>
      <c r="N404">
        <v>0.63957641717872005</v>
      </c>
      <c r="O404">
        <v>30.297334244702601</v>
      </c>
      <c r="P404">
        <v>112.8</v>
      </c>
      <c r="Q404">
        <v>0.159215839997394</v>
      </c>
    </row>
    <row r="405" spans="1:17" x14ac:dyDescent="0.3">
      <c r="A405" t="s">
        <v>921</v>
      </c>
      <c r="B405" t="s">
        <v>922</v>
      </c>
      <c r="C405" t="str">
        <f>IFERROR(VLOOKUP(Table1[[#This Row],[Ticker]],[1]!Table1[[Symbol]:[Industry]],2,FALSE),"-")</f>
        <v>-</v>
      </c>
      <c r="D405" t="s">
        <v>480</v>
      </c>
      <c r="E405">
        <v>14256.1360727799</v>
      </c>
      <c r="F405">
        <v>504</v>
      </c>
      <c r="G405">
        <v>204.38357546028899</v>
      </c>
      <c r="H405">
        <v>-7.9599534407327202</v>
      </c>
      <c r="I405">
        <v>1.9452675998812401</v>
      </c>
      <c r="J405">
        <v>-6.6830461669165899</v>
      </c>
      <c r="K405">
        <v>495.95696566347698</v>
      </c>
      <c r="L405">
        <v>421.21895194984</v>
      </c>
      <c r="M405">
        <v>44.3498612406568</v>
      </c>
      <c r="N405">
        <v>1.1815813258189301</v>
      </c>
      <c r="O405">
        <v>21.428571428571399</v>
      </c>
      <c r="P405">
        <v>249.87851440471999</v>
      </c>
      <c r="Q405">
        <v>0.22649577967856699</v>
      </c>
    </row>
    <row r="406" spans="1:17" x14ac:dyDescent="0.3">
      <c r="A406" t="s">
        <v>923</v>
      </c>
      <c r="B406" t="s">
        <v>924</v>
      </c>
      <c r="C406" t="str">
        <f>IFERROR(VLOOKUP(Table1[[#This Row],[Ticker]],[1]!Table1[[Symbol]:[Industry]],2,FALSE),"-")</f>
        <v>-</v>
      </c>
      <c r="D406" t="s">
        <v>21</v>
      </c>
      <c r="E406">
        <v>14136.536466359999</v>
      </c>
      <c r="F406">
        <v>751.3</v>
      </c>
      <c r="G406">
        <v>61.556867177658901</v>
      </c>
      <c r="H406">
        <v>17.231182335747899</v>
      </c>
      <c r="I406">
        <v>10.233863663885501</v>
      </c>
      <c r="J406">
        <v>6.1630869451968397</v>
      </c>
      <c r="K406">
        <v>640.91891834615205</v>
      </c>
      <c r="L406">
        <v>560.01634353070199</v>
      </c>
      <c r="M406">
        <v>55.313191015413601</v>
      </c>
      <c r="N406">
        <v>0.89986798009233004</v>
      </c>
      <c r="O406">
        <v>1.7769200053241001</v>
      </c>
      <c r="P406">
        <v>99.813829787233999</v>
      </c>
      <c r="Q406">
        <v>7.5700696623609995E-2</v>
      </c>
    </row>
    <row r="407" spans="1:17" x14ac:dyDescent="0.3">
      <c r="A407" t="s">
        <v>925</v>
      </c>
      <c r="B407" t="s">
        <v>926</v>
      </c>
      <c r="C407" t="str">
        <f>IFERROR(VLOOKUP(Table1[[#This Row],[Ticker]],[1]!Table1[[Symbol]:[Industry]],2,FALSE),"-")</f>
        <v>-</v>
      </c>
      <c r="D407" t="s">
        <v>927</v>
      </c>
      <c r="E407">
        <v>14027.562629374999</v>
      </c>
      <c r="F407">
        <v>179.47</v>
      </c>
      <c r="G407">
        <v>11.5540659463704</v>
      </c>
      <c r="H407">
        <v>11.642862637824701</v>
      </c>
      <c r="I407">
        <v>3.64072529024277</v>
      </c>
      <c r="J407">
        <v>-0.419171438726685</v>
      </c>
      <c r="K407">
        <v>161.29700667333699</v>
      </c>
      <c r="L407">
        <v>149.63274833717</v>
      </c>
      <c r="M407">
        <v>63.235761867968897</v>
      </c>
      <c r="N407">
        <v>1.73771543207827</v>
      </c>
      <c r="O407">
        <v>4.4185657770100901</v>
      </c>
      <c r="P407">
        <v>50.815126050420098</v>
      </c>
      <c r="Q407">
        <v>1.2613616265749E-2</v>
      </c>
    </row>
    <row r="408" spans="1:17" x14ac:dyDescent="0.3">
      <c r="A408" t="s">
        <v>928</v>
      </c>
      <c r="B408" t="s">
        <v>929</v>
      </c>
      <c r="C408" t="str">
        <f>IFERROR(VLOOKUP(Table1[[#This Row],[Ticker]],[1]!Table1[[Symbol]:[Industry]],2,FALSE),"-")</f>
        <v>-</v>
      </c>
      <c r="D408" t="s">
        <v>89</v>
      </c>
      <c r="E408">
        <v>14015.323301214999</v>
      </c>
      <c r="F408">
        <v>19.95</v>
      </c>
      <c r="G408">
        <v>202.665730362575</v>
      </c>
      <c r="H408">
        <v>-6.9651813006156402</v>
      </c>
      <c r="I408">
        <v>31.900838592225501</v>
      </c>
      <c r="J408">
        <v>0.86967773611772803</v>
      </c>
      <c r="K408">
        <v>18.817417463260998</v>
      </c>
      <c r="L408">
        <v>15.7534692866819</v>
      </c>
      <c r="M408">
        <v>71.201120498824906</v>
      </c>
      <c r="N408">
        <v>1.36690028187418</v>
      </c>
      <c r="O408">
        <v>20.300751879699199</v>
      </c>
      <c r="P408">
        <v>238.135593220338</v>
      </c>
      <c r="Q408">
        <v>0.13811978060753599</v>
      </c>
    </row>
    <row r="409" spans="1:17" hidden="1" x14ac:dyDescent="0.3">
      <c r="A409" t="s">
        <v>930</v>
      </c>
      <c r="B409" t="s">
        <v>931</v>
      </c>
      <c r="C409" t="str">
        <f>IFERROR(VLOOKUP(Table1[[#This Row],[Ticker]],[1]!Table1[[Symbol]:[Industry]],2,FALSE),"-")</f>
        <v>-</v>
      </c>
      <c r="D409" t="s">
        <v>188</v>
      </c>
      <c r="E409">
        <v>13961.95340042</v>
      </c>
      <c r="F409">
        <v>453.25</v>
      </c>
      <c r="G409">
        <v>7.3693153889668999</v>
      </c>
      <c r="H409">
        <v>2.7261427456222198</v>
      </c>
      <c r="I409">
        <v>-7.2725715988101598</v>
      </c>
      <c r="J409">
        <v>5.2133665327495402</v>
      </c>
      <c r="K409">
        <v>428.13978806048698</v>
      </c>
      <c r="M409">
        <v>61.0375762297802</v>
      </c>
      <c r="N409">
        <v>2.2037338029375202</v>
      </c>
      <c r="O409">
        <v>12.741312741312701</v>
      </c>
      <c r="P409">
        <v>76.843542723371002</v>
      </c>
    </row>
    <row r="410" spans="1:17" x14ac:dyDescent="0.3">
      <c r="A410" t="s">
        <v>932</v>
      </c>
      <c r="B410" t="s">
        <v>933</v>
      </c>
      <c r="C410" t="str">
        <f>IFERROR(VLOOKUP(Table1[[#This Row],[Ticker]],[1]!Table1[[Symbol]:[Industry]],2,FALSE),"-")</f>
        <v>-</v>
      </c>
      <c r="D410" t="s">
        <v>101</v>
      </c>
      <c r="E410">
        <v>13933.68371935</v>
      </c>
      <c r="F410">
        <v>643.9</v>
      </c>
      <c r="G410">
        <v>-30.324745851557001</v>
      </c>
      <c r="H410">
        <v>-7.7744051431262902</v>
      </c>
      <c r="I410">
        <v>-30.788077883135401</v>
      </c>
      <c r="J410">
        <v>-7.50837194558195</v>
      </c>
      <c r="K410">
        <v>656.85708627418899</v>
      </c>
      <c r="L410">
        <v>665.72126123211103</v>
      </c>
      <c r="M410">
        <v>75.0161645182162</v>
      </c>
      <c r="N410">
        <v>0.705990300199698</v>
      </c>
      <c r="O410">
        <v>27.970181705233699</v>
      </c>
      <c r="P410">
        <v>27.694595934556201</v>
      </c>
      <c r="Q410">
        <v>7.3526357660347999E-2</v>
      </c>
    </row>
    <row r="411" spans="1:17" x14ac:dyDescent="0.3">
      <c r="A411" t="s">
        <v>934</v>
      </c>
      <c r="B411" t="s">
        <v>935</v>
      </c>
      <c r="C411" t="str">
        <f>IFERROR(VLOOKUP(Table1[[#This Row],[Ticker]],[1]!Table1[[Symbol]:[Industry]],2,FALSE),"-")</f>
        <v>-</v>
      </c>
      <c r="D411" t="s">
        <v>124</v>
      </c>
      <c r="E411">
        <v>13928.7606734</v>
      </c>
      <c r="F411">
        <v>720.2</v>
      </c>
      <c r="G411">
        <v>44.594236356526899</v>
      </c>
      <c r="H411">
        <v>27.751409752046101</v>
      </c>
      <c r="I411">
        <v>19.054553643073898</v>
      </c>
      <c r="J411">
        <v>-2.53845410926052</v>
      </c>
      <c r="K411">
        <v>610.27083168497302</v>
      </c>
      <c r="L411">
        <v>536.58329510035605</v>
      </c>
      <c r="M411">
        <v>70.206214565564395</v>
      </c>
      <c r="N411">
        <v>1.3418004323950901</v>
      </c>
      <c r="O411">
        <v>3.7211885587336599</v>
      </c>
      <c r="P411">
        <v>78.576741879494094</v>
      </c>
    </row>
    <row r="412" spans="1:17" x14ac:dyDescent="0.3">
      <c r="A412" t="s">
        <v>936</v>
      </c>
      <c r="B412" t="s">
        <v>937</v>
      </c>
      <c r="C412" t="str">
        <f>IFERROR(VLOOKUP(Table1[[#This Row],[Ticker]],[1]!Table1[[Symbol]:[Industry]],2,FALSE),"-")</f>
        <v>-</v>
      </c>
      <c r="D412" t="s">
        <v>621</v>
      </c>
      <c r="E412">
        <v>13805.2728233</v>
      </c>
      <c r="F412">
        <v>145.11000000000001</v>
      </c>
      <c r="G412">
        <v>29.8557243327094</v>
      </c>
      <c r="H412">
        <v>-1.4725720257314301</v>
      </c>
      <c r="I412">
        <v>-10.5137269209031</v>
      </c>
      <c r="J412">
        <v>-1.23194070547396</v>
      </c>
      <c r="K412">
        <v>143.57939761291601</v>
      </c>
      <c r="L412">
        <v>138.574988171934</v>
      </c>
      <c r="M412">
        <v>46.498922951777601</v>
      </c>
      <c r="N412">
        <v>1.1937989763904</v>
      </c>
      <c r="O412">
        <v>18.013920474123001</v>
      </c>
      <c r="P412">
        <v>58.4170305676856</v>
      </c>
      <c r="Q412">
        <v>3.6027066052901E-2</v>
      </c>
    </row>
    <row r="413" spans="1:17" x14ac:dyDescent="0.3">
      <c r="A413" t="s">
        <v>938</v>
      </c>
      <c r="B413" t="s">
        <v>939</v>
      </c>
      <c r="C413" t="str">
        <f>IFERROR(VLOOKUP(Table1[[#This Row],[Ticker]],[1]!Table1[[Symbol]:[Industry]],2,FALSE),"-")</f>
        <v>-</v>
      </c>
      <c r="D413" t="s">
        <v>940</v>
      </c>
      <c r="E413">
        <v>13750.606047915</v>
      </c>
      <c r="F413">
        <v>474.95</v>
      </c>
      <c r="G413">
        <v>243.534031004578</v>
      </c>
      <c r="H413">
        <v>11.0972602458161</v>
      </c>
      <c r="I413">
        <v>48.403100177772998</v>
      </c>
      <c r="J413">
        <v>14.010908907914599</v>
      </c>
      <c r="K413">
        <v>409.74201702366003</v>
      </c>
      <c r="L413">
        <v>339.618980919904</v>
      </c>
      <c r="M413">
        <v>68.2231476574498</v>
      </c>
      <c r="N413">
        <v>2.6055979392357802</v>
      </c>
      <c r="O413">
        <v>8.0113696178545108</v>
      </c>
      <c r="P413">
        <v>275.45454545454498</v>
      </c>
      <c r="Q413">
        <v>0.10947716101172</v>
      </c>
    </row>
    <row r="414" spans="1:17" x14ac:dyDescent="0.3">
      <c r="A414" t="s">
        <v>941</v>
      </c>
      <c r="B414" t="s">
        <v>942</v>
      </c>
      <c r="C414" t="str">
        <f>IFERROR(VLOOKUP(Table1[[#This Row],[Ticker]],[1]!Table1[[Symbol]:[Industry]],2,FALSE),"-")</f>
        <v>-</v>
      </c>
      <c r="D414" t="s">
        <v>523</v>
      </c>
      <c r="E414">
        <v>13494.988436400001</v>
      </c>
      <c r="F414">
        <v>4788.55</v>
      </c>
      <c r="G414">
        <v>-28.695179255598202</v>
      </c>
      <c r="H414">
        <v>5.2793350245828403</v>
      </c>
      <c r="I414">
        <v>-12.1299847877755</v>
      </c>
      <c r="J414">
        <v>0.92013707851470194</v>
      </c>
      <c r="K414">
        <v>4497.7603040929298</v>
      </c>
      <c r="L414">
        <v>4507.00712974419</v>
      </c>
      <c r="M414">
        <v>54.198054111199902</v>
      </c>
      <c r="N414">
        <v>1.3472201935941699</v>
      </c>
      <c r="O414">
        <v>7.8593728790552202</v>
      </c>
      <c r="P414">
        <v>19.0885351902511</v>
      </c>
      <c r="Q414">
        <v>1.5671303156516998E-2</v>
      </c>
    </row>
    <row r="415" spans="1:17" x14ac:dyDescent="0.3">
      <c r="A415" t="s">
        <v>943</v>
      </c>
      <c r="B415" t="s">
        <v>944</v>
      </c>
      <c r="C415" t="str">
        <f>IFERROR(VLOOKUP(Table1[[#This Row],[Ticker]],[1]!Table1[[Symbol]:[Industry]],2,FALSE),"-")</f>
        <v>-</v>
      </c>
      <c r="D415" t="s">
        <v>945</v>
      </c>
      <c r="E415">
        <v>13441.959207874999</v>
      </c>
      <c r="F415">
        <v>212.57</v>
      </c>
      <c r="G415">
        <v>38.402181179531198</v>
      </c>
      <c r="H415">
        <v>5.6953861574040303</v>
      </c>
      <c r="I415">
        <v>3.0522770963199002</v>
      </c>
      <c r="J415">
        <v>4.70540456688863</v>
      </c>
      <c r="K415">
        <v>198.26644914824999</v>
      </c>
      <c r="L415">
        <v>184.15812983997699</v>
      </c>
      <c r="M415">
        <v>46.1666269334265</v>
      </c>
      <c r="N415">
        <v>1.4506016785836999</v>
      </c>
      <c r="O415">
        <v>7.6821752834360399</v>
      </c>
      <c r="P415">
        <v>74.0237413016782</v>
      </c>
      <c r="Q415">
        <v>1.5260761047617999E-2</v>
      </c>
    </row>
    <row r="416" spans="1:17" x14ac:dyDescent="0.3">
      <c r="A416" t="s">
        <v>946</v>
      </c>
      <c r="B416" t="s">
        <v>947</v>
      </c>
      <c r="C416" t="str">
        <f>IFERROR(VLOOKUP(Table1[[#This Row],[Ticker]],[1]!Table1[[Symbol]:[Industry]],2,FALSE),"-")</f>
        <v>-</v>
      </c>
      <c r="D416" t="s">
        <v>582</v>
      </c>
      <c r="E416">
        <v>13427.432208</v>
      </c>
      <c r="F416">
        <v>879.85</v>
      </c>
      <c r="G416">
        <v>-30.7236609382255</v>
      </c>
      <c r="H416">
        <v>-6.1852983410003901</v>
      </c>
      <c r="I416">
        <v>-4.0852212361970501</v>
      </c>
      <c r="J416">
        <v>3.3267397079083301</v>
      </c>
      <c r="K416">
        <v>826.98098636592294</v>
      </c>
      <c r="L416">
        <v>823.61126723357904</v>
      </c>
      <c r="M416">
        <v>63.438199319984101</v>
      </c>
      <c r="N416">
        <v>1.01749911031361</v>
      </c>
      <c r="O416">
        <v>16.491447405807801</v>
      </c>
      <c r="P416">
        <v>24.106072360533101</v>
      </c>
      <c r="Q416">
        <v>4.9450627865372E-2</v>
      </c>
    </row>
    <row r="417" spans="1:17" x14ac:dyDescent="0.3">
      <c r="A417" t="s">
        <v>948</v>
      </c>
      <c r="B417" t="s">
        <v>949</v>
      </c>
      <c r="C417" t="str">
        <f>IFERROR(VLOOKUP(Table1[[#This Row],[Ticker]],[1]!Table1[[Symbol]:[Industry]],2,FALSE),"-")</f>
        <v>-</v>
      </c>
      <c r="D417" t="s">
        <v>945</v>
      </c>
      <c r="E417">
        <v>13171.002414799999</v>
      </c>
      <c r="F417">
        <v>352.35</v>
      </c>
      <c r="G417">
        <v>54.8186719908065</v>
      </c>
      <c r="H417">
        <v>6.4799807190839003</v>
      </c>
      <c r="I417">
        <v>2.7533917692983199</v>
      </c>
      <c r="J417">
        <v>-0.36695206628666299</v>
      </c>
      <c r="K417">
        <v>334.91097661443399</v>
      </c>
      <c r="L417">
        <v>311.647616654128</v>
      </c>
      <c r="M417">
        <v>44.582096793065503</v>
      </c>
      <c r="N417">
        <v>1.43936931348405</v>
      </c>
      <c r="O417">
        <v>22.023556123172899</v>
      </c>
      <c r="P417">
        <v>83.994778067885093</v>
      </c>
      <c r="Q417">
        <v>0.217021486225975</v>
      </c>
    </row>
    <row r="418" spans="1:17" x14ac:dyDescent="0.3">
      <c r="A418" t="s">
        <v>950</v>
      </c>
      <c r="B418" t="s">
        <v>951</v>
      </c>
      <c r="C418" t="str">
        <f>IFERROR(VLOOKUP(Table1[[#This Row],[Ticker]],[1]!Table1[[Symbol]:[Industry]],2,FALSE),"-")</f>
        <v>-</v>
      </c>
      <c r="D418" t="s">
        <v>952</v>
      </c>
      <c r="E418">
        <v>13140.69299163</v>
      </c>
      <c r="F418">
        <v>1428.1</v>
      </c>
      <c r="G418">
        <v>-23.220740640577802</v>
      </c>
      <c r="H418">
        <v>2.6482881189613598</v>
      </c>
      <c r="I418">
        <v>-24.937037342288299</v>
      </c>
      <c r="J418">
        <v>0.66872930354210103</v>
      </c>
      <c r="K418">
        <v>1367.1429764601601</v>
      </c>
      <c r="L418">
        <v>1462.4159283653701</v>
      </c>
      <c r="M418">
        <v>53.079408904917301</v>
      </c>
      <c r="N418">
        <v>1.20404200227837</v>
      </c>
      <c r="O418">
        <v>31.3248371962747</v>
      </c>
      <c r="P418">
        <v>18.593256934064101</v>
      </c>
      <c r="Q418">
        <v>-3.623857912641E-2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Row],[Ticker]],[1]!Table1[[Symbol]:[Industry]],2,FALSE),"-")</f>
        <v>-</v>
      </c>
      <c r="D419" t="s">
        <v>621</v>
      </c>
      <c r="E419">
        <v>13083.408456634999</v>
      </c>
      <c r="F419">
        <v>27.96</v>
      </c>
      <c r="G419">
        <v>27.816711338285302</v>
      </c>
      <c r="H419">
        <v>3.53910686404986</v>
      </c>
      <c r="I419">
        <v>16.853472631742299</v>
      </c>
      <c r="J419">
        <v>2.1386337972781</v>
      </c>
      <c r="K419">
        <v>27.104994936955201</v>
      </c>
      <c r="L419">
        <v>24.988254543918899</v>
      </c>
      <c r="M419">
        <v>41.994557905167902</v>
      </c>
      <c r="N419">
        <v>2.6832635043541502</v>
      </c>
      <c r="O419">
        <v>39.663805436337597</v>
      </c>
      <c r="P419">
        <v>92.164948453608204</v>
      </c>
      <c r="Q419">
        <v>2.0702119928878999E-2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Row],[Ticker]],[1]!Table1[[Symbol]:[Industry]],2,FALSE),"-")</f>
        <v>-</v>
      </c>
      <c r="D420" t="s">
        <v>78</v>
      </c>
      <c r="E420">
        <v>13022.1</v>
      </c>
      <c r="F420">
        <v>399.35</v>
      </c>
      <c r="G420">
        <v>114.724139572334</v>
      </c>
      <c r="H420">
        <v>-6.9358130492410801</v>
      </c>
      <c r="I420">
        <v>-14.038936944755401</v>
      </c>
      <c r="J420">
        <v>-2.3295006563491101</v>
      </c>
      <c r="K420">
        <v>397.10753375192297</v>
      </c>
      <c r="L420">
        <v>366.30991508844897</v>
      </c>
      <c r="M420">
        <v>44.550051284673501</v>
      </c>
      <c r="N420">
        <v>0.71076009553492303</v>
      </c>
      <c r="O420">
        <v>26.7058970827594</v>
      </c>
      <c r="P420">
        <v>144.101466992665</v>
      </c>
      <c r="Q420">
        <v>0.146855558400831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Row],[Ticker]],[1]!Table1[[Symbol]:[Industry]],2,FALSE),"-")</f>
        <v>-</v>
      </c>
      <c r="D421" t="s">
        <v>137</v>
      </c>
      <c r="E421">
        <v>13007.233697885</v>
      </c>
      <c r="F421">
        <v>442.05</v>
      </c>
      <c r="G421">
        <v>138.09062885395099</v>
      </c>
      <c r="H421">
        <v>13.3465070110726</v>
      </c>
      <c r="I421">
        <v>36.708176524351103</v>
      </c>
      <c r="J421">
        <v>3.5291276075890199</v>
      </c>
      <c r="K421">
        <v>386.485807551709</v>
      </c>
      <c r="L421">
        <v>313.70705966034399</v>
      </c>
      <c r="M421">
        <v>56.632061443542497</v>
      </c>
      <c r="N421">
        <v>0.90216037082957401</v>
      </c>
      <c r="O421">
        <v>2.4770953512046101</v>
      </c>
      <c r="P421">
        <v>170.03665241294999</v>
      </c>
      <c r="Q421">
        <v>0.19182012234187401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Row],[Ticker]],[1]!Table1[[Symbol]:[Industry]],2,FALSE),"-")</f>
        <v>-</v>
      </c>
      <c r="D422" t="s">
        <v>238</v>
      </c>
      <c r="E422">
        <v>13003.60867713</v>
      </c>
      <c r="F422">
        <v>2118.85</v>
      </c>
      <c r="G422">
        <v>220.92220493834</v>
      </c>
      <c r="H422">
        <v>28.352544451892701</v>
      </c>
      <c r="I422">
        <v>124.960499808571</v>
      </c>
      <c r="J422">
        <v>-2.1722271359132899</v>
      </c>
      <c r="K422">
        <v>1674.0811189971801</v>
      </c>
      <c r="L422">
        <v>1181.48885506231</v>
      </c>
      <c r="M422">
        <v>52.286133175877502</v>
      </c>
      <c r="N422">
        <v>0.78038982471909002</v>
      </c>
      <c r="O422">
        <v>6.0480921254454101</v>
      </c>
      <c r="P422">
        <v>266.77341180543499</v>
      </c>
      <c r="Q422">
        <v>0.13775059792886299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Row],[Ticker]],[1]!Table1[[Symbol]:[Industry]],2,FALSE),"-")</f>
        <v>-</v>
      </c>
      <c r="D423" t="s">
        <v>523</v>
      </c>
      <c r="E423">
        <v>12985.194871809999</v>
      </c>
      <c r="F423">
        <v>776.1</v>
      </c>
      <c r="G423">
        <v>41.649396391670898</v>
      </c>
      <c r="H423">
        <v>11.466139588320001</v>
      </c>
      <c r="I423">
        <v>28.992983277462599</v>
      </c>
      <c r="J423">
        <v>6.8399855534610197</v>
      </c>
      <c r="K423">
        <v>700.68418500682901</v>
      </c>
      <c r="L423">
        <v>613.57180281353101</v>
      </c>
      <c r="M423">
        <v>50.657418240252603</v>
      </c>
      <c r="N423">
        <v>1.8985285813222501</v>
      </c>
      <c r="O423">
        <v>5.75956706609972</v>
      </c>
      <c r="P423">
        <v>89.755501222493805</v>
      </c>
      <c r="Q423">
        <v>7.3029225868986997E-2</v>
      </c>
    </row>
    <row r="424" spans="1:17" hidden="1" x14ac:dyDescent="0.3">
      <c r="A424" t="s">
        <v>963</v>
      </c>
      <c r="B424" t="s">
        <v>964</v>
      </c>
      <c r="C424" t="str">
        <f>IFERROR(VLOOKUP(Table1[[#This Row],[Ticker]],[1]!Table1[[Symbol]:[Industry]],2,FALSE),"-")</f>
        <v>-</v>
      </c>
      <c r="D424" t="s">
        <v>965</v>
      </c>
      <c r="E424">
        <v>12906.893384999599</v>
      </c>
      <c r="F424">
        <v>100</v>
      </c>
      <c r="G424">
        <v>-27.0863357531274</v>
      </c>
      <c r="I424">
        <v>-11.109914095946399</v>
      </c>
      <c r="M424">
        <v>50</v>
      </c>
      <c r="N424">
        <v>1.8823529411764699</v>
      </c>
      <c r="O424">
        <v>0</v>
      </c>
      <c r="P424">
        <v>0</v>
      </c>
    </row>
    <row r="425" spans="1:17" x14ac:dyDescent="0.3">
      <c r="A425" t="s">
        <v>966</v>
      </c>
      <c r="B425" t="s">
        <v>967</v>
      </c>
      <c r="C425" t="str">
        <f>IFERROR(VLOOKUP(Table1[[#This Row],[Ticker]],[1]!Table1[[Symbol]:[Industry]],2,FALSE),"-")</f>
        <v>-</v>
      </c>
      <c r="D425" t="s">
        <v>143</v>
      </c>
      <c r="E425">
        <v>12856.99398935</v>
      </c>
      <c r="F425">
        <v>1332.6</v>
      </c>
      <c r="G425">
        <v>115.491255946153</v>
      </c>
      <c r="H425">
        <v>9.51833003716877</v>
      </c>
      <c r="I425">
        <v>30.618349663691902</v>
      </c>
      <c r="J425">
        <v>-2.0629593016634602</v>
      </c>
      <c r="K425">
        <v>1149.06491827998</v>
      </c>
      <c r="L425">
        <v>971.06967964913497</v>
      </c>
      <c r="M425">
        <v>65.758786502833999</v>
      </c>
      <c r="N425">
        <v>2.4904195634881798</v>
      </c>
      <c r="O425">
        <v>3.5569563259792898</v>
      </c>
      <c r="P425">
        <v>144.963235294117</v>
      </c>
      <c r="Q425">
        <v>0.229690903390179</v>
      </c>
    </row>
    <row r="426" spans="1:17" x14ac:dyDescent="0.3">
      <c r="A426" t="s">
        <v>968</v>
      </c>
      <c r="B426" t="s">
        <v>969</v>
      </c>
      <c r="C426" t="str">
        <f>IFERROR(VLOOKUP(Table1[[#This Row],[Ticker]],[1]!Table1[[Symbol]:[Industry]],2,FALSE),"-")</f>
        <v>-</v>
      </c>
      <c r="D426" t="s">
        <v>516</v>
      </c>
      <c r="E426">
        <v>12814.696732124999</v>
      </c>
      <c r="F426">
        <v>1855.15</v>
      </c>
      <c r="G426">
        <v>-0.29915696690544202</v>
      </c>
      <c r="H426">
        <v>10.9308412712132</v>
      </c>
      <c r="I426">
        <v>15.7596362545407</v>
      </c>
      <c r="J426">
        <v>-0.24465243484643001</v>
      </c>
      <c r="K426">
        <v>1672.4375187462899</v>
      </c>
      <c r="L426">
        <v>1584.5207581211</v>
      </c>
      <c r="M426">
        <v>61.510616065176599</v>
      </c>
      <c r="N426">
        <v>1.24972003886282</v>
      </c>
      <c r="O426">
        <v>6.6733148262943596</v>
      </c>
      <c r="P426">
        <v>41.939556235654102</v>
      </c>
      <c r="Q426">
        <v>-8.6034420474917994E-2</v>
      </c>
    </row>
    <row r="427" spans="1:17" hidden="1" x14ac:dyDescent="0.3">
      <c r="A427" t="s">
        <v>970</v>
      </c>
      <c r="B427" t="s">
        <v>971</v>
      </c>
      <c r="C427" t="str">
        <f>IFERROR(VLOOKUP(Table1[[#This Row],[Ticker]],[1]!Table1[[Symbol]:[Industry]],2,FALSE),"-")</f>
        <v>-</v>
      </c>
      <c r="D427" t="s">
        <v>371</v>
      </c>
      <c r="E427">
        <v>12807.169765500001</v>
      </c>
      <c r="F427">
        <v>1149.8</v>
      </c>
      <c r="G427">
        <v>218.30266995429201</v>
      </c>
      <c r="H427">
        <v>26.4897764400563</v>
      </c>
      <c r="I427">
        <v>21.814941395382899</v>
      </c>
      <c r="J427">
        <v>1.07964431058475</v>
      </c>
      <c r="K427">
        <v>929.19071352709102</v>
      </c>
      <c r="L427">
        <v>769.27321580701005</v>
      </c>
      <c r="M427">
        <v>42.733290448262601</v>
      </c>
      <c r="N427">
        <v>1.4474927733248699</v>
      </c>
      <c r="O427">
        <v>1.7394329448599799</v>
      </c>
      <c r="P427">
        <v>276.67485667485602</v>
      </c>
      <c r="Q427">
        <v>0.21837596722927899</v>
      </c>
    </row>
    <row r="428" spans="1:17" x14ac:dyDescent="0.3">
      <c r="A428" t="s">
        <v>972</v>
      </c>
      <c r="B428" t="s">
        <v>973</v>
      </c>
      <c r="C428" t="str">
        <f>IFERROR(VLOOKUP(Table1[[#This Row],[Ticker]],[1]!Table1[[Symbol]:[Industry]],2,FALSE),"-")</f>
        <v>-</v>
      </c>
      <c r="D428" t="s">
        <v>621</v>
      </c>
      <c r="E428">
        <v>12761.283923999999</v>
      </c>
      <c r="F428">
        <v>478.9</v>
      </c>
      <c r="G428">
        <v>3.2927206962862701</v>
      </c>
      <c r="H428">
        <v>4.8200871138662302</v>
      </c>
      <c r="I428">
        <v>11.3709043183757</v>
      </c>
      <c r="J428">
        <v>-4.9334757275105702E-2</v>
      </c>
      <c r="K428">
        <v>457.45310266771901</v>
      </c>
      <c r="L428">
        <v>420.23209537659301</v>
      </c>
      <c r="M428">
        <v>43.117986683812099</v>
      </c>
      <c r="N428">
        <v>1.2452944402823001</v>
      </c>
      <c r="O428">
        <v>5.3873460012528698</v>
      </c>
      <c r="P428">
        <v>43.211722488038198</v>
      </c>
      <c r="Q428">
        <v>4.7115879195907998E-2</v>
      </c>
    </row>
    <row r="429" spans="1:17" x14ac:dyDescent="0.3">
      <c r="A429" t="s">
        <v>974</v>
      </c>
      <c r="B429" t="s">
        <v>975</v>
      </c>
      <c r="C429" t="str">
        <f>IFERROR(VLOOKUP(Table1[[#This Row],[Ticker]],[1]!Table1[[Symbol]:[Industry]],2,FALSE),"-")</f>
        <v>-</v>
      </c>
      <c r="D429" t="s">
        <v>691</v>
      </c>
      <c r="E429">
        <v>12761.13389915</v>
      </c>
      <c r="F429">
        <v>687.3</v>
      </c>
      <c r="G429">
        <v>69.509774086689404</v>
      </c>
      <c r="H429">
        <v>-10.971235423011001</v>
      </c>
      <c r="I429">
        <v>25.638991594463299</v>
      </c>
      <c r="J429">
        <v>-5.1151435632217197</v>
      </c>
      <c r="K429">
        <v>701.50717279608</v>
      </c>
      <c r="L429">
        <v>592.19528775551305</v>
      </c>
      <c r="M429">
        <v>49.044469309979803</v>
      </c>
      <c r="N429">
        <v>0.45543615719400798</v>
      </c>
      <c r="O429">
        <v>19.598428633784302</v>
      </c>
      <c r="P429">
        <v>102.14705882352899</v>
      </c>
    </row>
    <row r="430" spans="1:17" x14ac:dyDescent="0.3">
      <c r="A430" t="s">
        <v>976</v>
      </c>
      <c r="B430" t="s">
        <v>977</v>
      </c>
      <c r="C430" t="str">
        <f>IFERROR(VLOOKUP(Table1[[#This Row],[Ticker]],[1]!Table1[[Symbol]:[Industry]],2,FALSE),"-")</f>
        <v>-</v>
      </c>
      <c r="D430" t="s">
        <v>185</v>
      </c>
      <c r="E430">
        <v>12752.705028689999</v>
      </c>
      <c r="F430">
        <v>1495.8</v>
      </c>
      <c r="G430">
        <v>18.235727785199501</v>
      </c>
      <c r="H430">
        <v>10.934944772842201</v>
      </c>
      <c r="I430">
        <v>14.5822837108683</v>
      </c>
      <c r="J430">
        <v>0.76288260842912203</v>
      </c>
      <c r="K430">
        <v>1390.6262065907799</v>
      </c>
      <c r="L430">
        <v>1282.0431268107</v>
      </c>
      <c r="M430">
        <v>35.1723555261255</v>
      </c>
      <c r="N430">
        <v>1.1438419755650699</v>
      </c>
      <c r="O430">
        <v>5.6290947987698896</v>
      </c>
      <c r="P430">
        <v>54.118798619339501</v>
      </c>
      <c r="Q430">
        <v>-3.5779653189205E-2</v>
      </c>
    </row>
    <row r="431" spans="1:17" x14ac:dyDescent="0.3">
      <c r="A431" t="s">
        <v>978</v>
      </c>
      <c r="B431" t="s">
        <v>979</v>
      </c>
      <c r="C431" t="str">
        <f>IFERROR(VLOOKUP(Table1[[#This Row],[Ticker]],[1]!Table1[[Symbol]:[Industry]],2,FALSE),"-")</f>
        <v>-</v>
      </c>
      <c r="D431" t="s">
        <v>46</v>
      </c>
      <c r="E431">
        <v>12670.525201965</v>
      </c>
      <c r="F431">
        <v>1556.8</v>
      </c>
      <c r="G431">
        <v>292.19726241546903</v>
      </c>
      <c r="H431">
        <v>25.893771418548798</v>
      </c>
      <c r="I431">
        <v>98.8570425430716</v>
      </c>
      <c r="J431">
        <v>1.8795688219195199</v>
      </c>
      <c r="K431">
        <v>1191.24060780373</v>
      </c>
      <c r="L431">
        <v>854.92925428540798</v>
      </c>
      <c r="M431">
        <v>83.315081566976104</v>
      </c>
      <c r="N431">
        <v>0.316791430586152</v>
      </c>
      <c r="O431">
        <v>1.62512846865363</v>
      </c>
      <c r="P431">
        <v>343.532763532763</v>
      </c>
      <c r="Q431">
        <v>0.141962699117193</v>
      </c>
    </row>
    <row r="432" spans="1:17" x14ac:dyDescent="0.3">
      <c r="A432" t="s">
        <v>980</v>
      </c>
      <c r="B432" t="s">
        <v>981</v>
      </c>
      <c r="C432" t="str">
        <f>IFERROR(VLOOKUP(Table1[[#This Row],[Ticker]],[1]!Table1[[Symbol]:[Industry]],2,FALSE),"-")</f>
        <v>-</v>
      </c>
      <c r="D432" t="s">
        <v>694</v>
      </c>
      <c r="E432">
        <v>12664.41838526</v>
      </c>
      <c r="F432">
        <v>919.15</v>
      </c>
      <c r="G432">
        <v>76.987820552378693</v>
      </c>
      <c r="H432">
        <v>24.111853076120202</v>
      </c>
      <c r="I432">
        <v>15.7306296148104</v>
      </c>
      <c r="J432">
        <v>20.569319948796</v>
      </c>
      <c r="K432">
        <v>746.84366073361105</v>
      </c>
      <c r="L432">
        <v>681.89675395239203</v>
      </c>
      <c r="M432">
        <v>39.012575882409102</v>
      </c>
      <c r="N432">
        <v>2.74015809611614</v>
      </c>
      <c r="O432">
        <v>5.4126094761464296</v>
      </c>
      <c r="P432">
        <v>113.830405955565</v>
      </c>
      <c r="Q432">
        <v>0.193109605196888</v>
      </c>
    </row>
    <row r="433" spans="1:17" hidden="1" x14ac:dyDescent="0.3">
      <c r="A433" t="s">
        <v>982</v>
      </c>
      <c r="B433" t="s">
        <v>983</v>
      </c>
      <c r="C433" t="str">
        <f>IFERROR(VLOOKUP(Table1[[#This Row],[Ticker]],[1]!Table1[[Symbol]:[Industry]],2,FALSE),"-")</f>
        <v>-</v>
      </c>
      <c r="D433" t="s">
        <v>691</v>
      </c>
      <c r="E433">
        <v>12657.3252861</v>
      </c>
      <c r="F433">
        <v>574.1</v>
      </c>
      <c r="G433">
        <v>-26.525817273533701</v>
      </c>
      <c r="H433">
        <v>3.2459337895089901</v>
      </c>
      <c r="I433">
        <v>-10.5493956163528</v>
      </c>
      <c r="J433">
        <v>-4.3888386206237202</v>
      </c>
      <c r="O433">
        <v>14.962550078383501</v>
      </c>
      <c r="P433">
        <v>22.1229525632844</v>
      </c>
    </row>
    <row r="434" spans="1:17" x14ac:dyDescent="0.3">
      <c r="A434" t="s">
        <v>984</v>
      </c>
      <c r="B434" t="s">
        <v>985</v>
      </c>
      <c r="C434" t="str">
        <f>IFERROR(VLOOKUP(Table1[[#This Row],[Ticker]],[1]!Table1[[Symbol]:[Industry]],2,FALSE),"-")</f>
        <v>-</v>
      </c>
      <c r="D434" t="s">
        <v>283</v>
      </c>
      <c r="E434">
        <v>12637.467539935</v>
      </c>
      <c r="F434">
        <v>1271.4000000000001</v>
      </c>
      <c r="G434">
        <v>6.9993001886570099</v>
      </c>
      <c r="H434">
        <v>-1.60343736000863</v>
      </c>
      <c r="I434">
        <v>2.07445339270304</v>
      </c>
      <c r="J434">
        <v>-4.4398223326486104</v>
      </c>
      <c r="K434">
        <v>1302.7545155924799</v>
      </c>
      <c r="L434">
        <v>1200.0390154628799</v>
      </c>
      <c r="M434">
        <v>31.4927298258341</v>
      </c>
      <c r="N434">
        <v>0.719477767736596</v>
      </c>
      <c r="O434">
        <v>29.6995438099732</v>
      </c>
      <c r="P434">
        <v>37.4486486486486</v>
      </c>
      <c r="Q434">
        <v>0.144375196476033</v>
      </c>
    </row>
    <row r="435" spans="1:17" x14ac:dyDescent="0.3">
      <c r="A435" t="s">
        <v>986</v>
      </c>
      <c r="B435" t="s">
        <v>987</v>
      </c>
      <c r="C435" t="str">
        <f>IFERROR(VLOOKUP(Table1[[#This Row],[Ticker]],[1]!Table1[[Symbol]:[Industry]],2,FALSE),"-")</f>
        <v>-</v>
      </c>
      <c r="D435" t="s">
        <v>129</v>
      </c>
      <c r="E435">
        <v>12595.303138200001</v>
      </c>
      <c r="F435">
        <v>1123</v>
      </c>
      <c r="G435">
        <v>104.914490607785</v>
      </c>
      <c r="H435">
        <v>17.4071107664418</v>
      </c>
      <c r="I435">
        <v>41.513081283232601</v>
      </c>
      <c r="J435">
        <v>-2.29930391451335</v>
      </c>
      <c r="K435">
        <v>954.51690492687499</v>
      </c>
      <c r="L435">
        <v>771.27323771592501</v>
      </c>
      <c r="M435">
        <v>54.891258441145297</v>
      </c>
      <c r="N435">
        <v>0.954586899694159</v>
      </c>
      <c r="O435">
        <v>4.5859305431878896</v>
      </c>
      <c r="P435">
        <v>140.75463608103701</v>
      </c>
      <c r="Q435">
        <v>0.123280657748552</v>
      </c>
    </row>
    <row r="436" spans="1:17" x14ac:dyDescent="0.3">
      <c r="A436" t="s">
        <v>988</v>
      </c>
      <c r="B436" t="s">
        <v>989</v>
      </c>
      <c r="C436" t="str">
        <f>IFERROR(VLOOKUP(Table1[[#This Row],[Ticker]],[1]!Table1[[Symbol]:[Industry]],2,FALSE),"-")</f>
        <v>-</v>
      </c>
      <c r="D436" t="s">
        <v>400</v>
      </c>
      <c r="E436">
        <v>12555.800388494999</v>
      </c>
      <c r="F436">
        <v>4051.55</v>
      </c>
      <c r="G436">
        <v>54.7402097422164</v>
      </c>
      <c r="H436">
        <v>6.7157743788134301</v>
      </c>
      <c r="I436">
        <v>22.114359616300501</v>
      </c>
      <c r="J436">
        <v>0.310556404018071</v>
      </c>
      <c r="K436">
        <v>3826.2469356337001</v>
      </c>
      <c r="L436">
        <v>3462.9943256544302</v>
      </c>
      <c r="M436">
        <v>35.705607287940701</v>
      </c>
      <c r="N436">
        <v>1.6233546435721</v>
      </c>
      <c r="O436">
        <v>13.887277708531199</v>
      </c>
      <c r="P436">
        <v>86.621372639336698</v>
      </c>
      <c r="Q436">
        <v>1.0615825571215E-2</v>
      </c>
    </row>
    <row r="437" spans="1:17" x14ac:dyDescent="0.3">
      <c r="A437" t="s">
        <v>990</v>
      </c>
      <c r="B437" t="s">
        <v>991</v>
      </c>
      <c r="C437" t="str">
        <f>IFERROR(VLOOKUP(Table1[[#This Row],[Ticker]],[1]!Table1[[Symbol]:[Industry]],2,FALSE),"-")</f>
        <v>-</v>
      </c>
      <c r="D437" t="s">
        <v>354</v>
      </c>
      <c r="E437">
        <v>12393.533319135</v>
      </c>
      <c r="F437">
        <v>1012.65</v>
      </c>
      <c r="G437">
        <v>195.69635609482799</v>
      </c>
      <c r="H437">
        <v>8.5678208502062692</v>
      </c>
      <c r="I437">
        <v>23.055896907332599</v>
      </c>
      <c r="J437">
        <v>8.3130916901599701</v>
      </c>
      <c r="K437">
        <v>905.73142499336495</v>
      </c>
      <c r="L437">
        <v>742.25415423110496</v>
      </c>
      <c r="M437">
        <v>32.438669688921102</v>
      </c>
      <c r="N437">
        <v>1.0014568693335499</v>
      </c>
      <c r="O437">
        <v>4.4882239668197101</v>
      </c>
      <c r="P437">
        <v>234.73266672175799</v>
      </c>
      <c r="Q437">
        <v>0.144149525978267</v>
      </c>
    </row>
    <row r="438" spans="1:17" x14ac:dyDescent="0.3">
      <c r="A438" t="s">
        <v>992</v>
      </c>
      <c r="B438" t="s">
        <v>993</v>
      </c>
      <c r="C438" t="str">
        <f>IFERROR(VLOOKUP(Table1[[#This Row],[Ticker]],[1]!Table1[[Symbol]:[Industry]],2,FALSE),"-")</f>
        <v>-</v>
      </c>
      <c r="D438" t="s">
        <v>354</v>
      </c>
      <c r="E438">
        <v>12269.054420805</v>
      </c>
      <c r="F438">
        <v>1075.45</v>
      </c>
      <c r="G438">
        <v>49.3036921294377</v>
      </c>
      <c r="H438">
        <v>14.748275822677501</v>
      </c>
      <c r="I438">
        <v>19.429625868852899</v>
      </c>
      <c r="J438">
        <v>-1.52620707640696</v>
      </c>
      <c r="K438">
        <v>989.41353691709503</v>
      </c>
      <c r="L438">
        <v>886.17708805317795</v>
      </c>
      <c r="M438">
        <v>32.251896871115598</v>
      </c>
      <c r="N438">
        <v>1.1654505593166</v>
      </c>
      <c r="O438">
        <v>11.4882142359012</v>
      </c>
      <c r="P438">
        <v>88.015734265734196</v>
      </c>
      <c r="Q438">
        <v>-6.1369557310700005E-4</v>
      </c>
    </row>
    <row r="439" spans="1:17" x14ac:dyDescent="0.3">
      <c r="A439" t="s">
        <v>994</v>
      </c>
      <c r="B439" t="s">
        <v>995</v>
      </c>
      <c r="C439" t="str">
        <f>IFERROR(VLOOKUP(Table1[[#This Row],[Ticker]],[1]!Table1[[Symbol]:[Industry]],2,FALSE),"-")</f>
        <v>-</v>
      </c>
      <c r="D439" t="s">
        <v>349</v>
      </c>
      <c r="E439">
        <v>12227.224012500001</v>
      </c>
      <c r="F439">
        <v>260.79000000000002</v>
      </c>
      <c r="G439">
        <v>128.59013483510699</v>
      </c>
      <c r="H439">
        <v>-5.5984805856003304</v>
      </c>
      <c r="I439">
        <v>45.756251317587299</v>
      </c>
      <c r="J439">
        <v>-5.1986422333944002</v>
      </c>
      <c r="K439">
        <v>241.447643967293</v>
      </c>
      <c r="L439">
        <v>197.19032922697801</v>
      </c>
      <c r="M439">
        <v>83.412809887005395</v>
      </c>
      <c r="N439">
        <v>1.63271299245426</v>
      </c>
      <c r="O439">
        <v>11.488170558687001</v>
      </c>
      <c r="P439">
        <v>169.411157024793</v>
      </c>
      <c r="Q439">
        <v>0.10354231031368299</v>
      </c>
    </row>
    <row r="440" spans="1:17" x14ac:dyDescent="0.3">
      <c r="A440" t="s">
        <v>996</v>
      </c>
      <c r="B440" t="s">
        <v>997</v>
      </c>
      <c r="C440" t="str">
        <f>IFERROR(VLOOKUP(Table1[[#This Row],[Ticker]],[1]!Table1[[Symbol]:[Industry]],2,FALSE),"-")</f>
        <v>-</v>
      </c>
      <c r="D440" t="s">
        <v>143</v>
      </c>
      <c r="E440">
        <v>12105.943449599999</v>
      </c>
      <c r="F440">
        <v>10994.1</v>
      </c>
      <c r="G440">
        <v>165.357634089653</v>
      </c>
      <c r="H440">
        <v>-11.0028468218878</v>
      </c>
      <c r="I440">
        <v>64.708479980591505</v>
      </c>
      <c r="J440">
        <v>-1.31930411586534</v>
      </c>
      <c r="K440">
        <v>10551.1352400418</v>
      </c>
      <c r="L440">
        <v>8057.5859152044904</v>
      </c>
      <c r="M440">
        <v>71.028047705726905</v>
      </c>
      <c r="N440">
        <v>0.81416624203656895</v>
      </c>
      <c r="O440">
        <v>13.697346758716</v>
      </c>
      <c r="P440">
        <v>183.35309278350499</v>
      </c>
      <c r="Q440">
        <v>0.235931897541304</v>
      </c>
    </row>
    <row r="441" spans="1:17" x14ac:dyDescent="0.3">
      <c r="A441" t="s">
        <v>998</v>
      </c>
      <c r="B441" t="s">
        <v>999</v>
      </c>
      <c r="C441" t="str">
        <f>IFERROR(VLOOKUP(Table1[[#This Row],[Ticker]],[1]!Table1[[Symbol]:[Industry]],2,FALSE),"-")</f>
        <v>-</v>
      </c>
      <c r="D441" t="s">
        <v>21</v>
      </c>
      <c r="E441">
        <v>12085.76015192</v>
      </c>
      <c r="F441">
        <v>830.55</v>
      </c>
      <c r="G441">
        <v>-39.811602395275202</v>
      </c>
      <c r="H441">
        <v>9.5549576387689594</v>
      </c>
      <c r="I441">
        <v>-19.720169377636601</v>
      </c>
      <c r="J441">
        <v>3.11424313245849</v>
      </c>
      <c r="K441">
        <v>838.36696132215195</v>
      </c>
      <c r="L441">
        <v>849.98675344324397</v>
      </c>
      <c r="M441">
        <v>43.082467950751898</v>
      </c>
      <c r="N441">
        <v>3.52432732446306</v>
      </c>
      <c r="O441">
        <v>22.8101860213111</v>
      </c>
      <c r="P441">
        <v>12.085020242914901</v>
      </c>
      <c r="Q441">
        <v>-4.4079652984266998E-2</v>
      </c>
    </row>
    <row r="442" spans="1:17" x14ac:dyDescent="0.3">
      <c r="A442" t="s">
        <v>1000</v>
      </c>
      <c r="B442" t="s">
        <v>1001</v>
      </c>
      <c r="C442" t="str">
        <f>IFERROR(VLOOKUP(Table1[[#This Row],[Ticker]],[1]!Table1[[Symbol]:[Industry]],2,FALSE),"-")</f>
        <v>-</v>
      </c>
      <c r="D442" t="s">
        <v>354</v>
      </c>
      <c r="E442">
        <v>12063.738639200001</v>
      </c>
      <c r="F442">
        <v>947.85</v>
      </c>
      <c r="G442">
        <v>-32.936844816946603</v>
      </c>
      <c r="H442">
        <v>1.5439699463674399</v>
      </c>
      <c r="I442">
        <v>-23.690038605976401</v>
      </c>
      <c r="J442">
        <v>-3.6766229007529101</v>
      </c>
      <c r="K442">
        <v>922.61930820318503</v>
      </c>
      <c r="L442">
        <v>945.7945384761</v>
      </c>
      <c r="M442">
        <v>55.248945217846803</v>
      </c>
      <c r="N442">
        <v>0.99926954804380697</v>
      </c>
      <c r="O442">
        <v>39.046262594292301</v>
      </c>
      <c r="P442">
        <v>21.200690492935198</v>
      </c>
      <c r="Q442">
        <v>-5.2478599807300004E-3</v>
      </c>
    </row>
    <row r="443" spans="1:17" x14ac:dyDescent="0.3">
      <c r="A443" t="s">
        <v>1002</v>
      </c>
      <c r="B443" t="s">
        <v>1003</v>
      </c>
      <c r="C443" t="str">
        <f>IFERROR(VLOOKUP(Table1[[#This Row],[Ticker]],[1]!Table1[[Symbol]:[Industry]],2,FALSE),"-")</f>
        <v>-</v>
      </c>
      <c r="D443" t="s">
        <v>21</v>
      </c>
      <c r="E443">
        <v>11998.60232116</v>
      </c>
      <c r="F443">
        <v>2558.8000000000002</v>
      </c>
      <c r="G443">
        <v>153.97693313966599</v>
      </c>
      <c r="H443">
        <v>17.834386528149199</v>
      </c>
      <c r="I443">
        <v>97.1172902007537</v>
      </c>
      <c r="J443">
        <v>-1.9331220344723401</v>
      </c>
      <c r="K443">
        <v>2177.4229191069298</v>
      </c>
      <c r="L443">
        <v>1480.7727248265001</v>
      </c>
      <c r="M443">
        <v>57.060250421596201</v>
      </c>
      <c r="N443">
        <v>0.980334685960636</v>
      </c>
      <c r="O443">
        <v>5.9871814913240398</v>
      </c>
      <c r="P443">
        <v>246.43920931491999</v>
      </c>
    </row>
    <row r="444" spans="1:17" x14ac:dyDescent="0.3">
      <c r="A444" t="s">
        <v>1004</v>
      </c>
      <c r="B444" t="s">
        <v>1005</v>
      </c>
      <c r="C444" t="str">
        <f>IFERROR(VLOOKUP(Table1[[#This Row],[Ticker]],[1]!Table1[[Symbol]:[Industry]],2,FALSE),"-")</f>
        <v>-</v>
      </c>
      <c r="D444" t="s">
        <v>65</v>
      </c>
      <c r="E444">
        <v>11941.56632815</v>
      </c>
      <c r="F444">
        <v>1014.75</v>
      </c>
      <c r="G444">
        <v>25.1413870191498</v>
      </c>
      <c r="H444">
        <v>14.8421564908175</v>
      </c>
      <c r="I444">
        <v>0.68363002656095295</v>
      </c>
      <c r="J444">
        <v>2.38834400519218</v>
      </c>
      <c r="K444">
        <v>940.43680629130699</v>
      </c>
      <c r="L444">
        <v>873.60442613301404</v>
      </c>
      <c r="M444">
        <v>45.381388274311803</v>
      </c>
      <c r="N444">
        <v>0.80395663902844705</v>
      </c>
      <c r="O444">
        <v>5.1391968465139302</v>
      </c>
      <c r="P444">
        <v>53.75</v>
      </c>
      <c r="Q444">
        <v>-2.4445201050357E-2</v>
      </c>
    </row>
    <row r="445" spans="1:17" x14ac:dyDescent="0.3">
      <c r="A445" t="s">
        <v>1006</v>
      </c>
      <c r="B445" t="s">
        <v>1007</v>
      </c>
      <c r="C445" t="str">
        <f>IFERROR(VLOOKUP(Table1[[#This Row],[Ticker]],[1]!Table1[[Symbol]:[Industry]],2,FALSE),"-")</f>
        <v>-</v>
      </c>
      <c r="D445" t="s">
        <v>273</v>
      </c>
      <c r="E445">
        <v>11790.544960249999</v>
      </c>
      <c r="F445">
        <v>1020.15</v>
      </c>
      <c r="G445">
        <v>20.684870248026598</v>
      </c>
      <c r="H445">
        <v>5.5395203910213899</v>
      </c>
      <c r="I445">
        <v>9.0844894386632298</v>
      </c>
      <c r="J445">
        <v>0.93313629554952904</v>
      </c>
      <c r="K445">
        <v>943.74139072134005</v>
      </c>
      <c r="L445">
        <v>872.35225089416804</v>
      </c>
      <c r="M445">
        <v>55.569503196923897</v>
      </c>
      <c r="N445">
        <v>1.2148194722813901</v>
      </c>
      <c r="O445">
        <v>4.6904866931333604</v>
      </c>
      <c r="P445">
        <v>50.542315354533997</v>
      </c>
      <c r="Q445">
        <v>-3.9712972625799998E-3</v>
      </c>
    </row>
    <row r="446" spans="1:17" hidden="1" x14ac:dyDescent="0.3">
      <c r="A446" t="s">
        <v>1008</v>
      </c>
      <c r="B446" t="s">
        <v>1009</v>
      </c>
      <c r="C446" t="str">
        <f>IFERROR(VLOOKUP(Table1[[#This Row],[Ticker]],[1]!Table1[[Symbol]:[Industry]],2,FALSE),"-")</f>
        <v>-</v>
      </c>
      <c r="D446" t="s">
        <v>129</v>
      </c>
      <c r="E446">
        <v>11747.577981135</v>
      </c>
      <c r="F446">
        <v>13459.7</v>
      </c>
      <c r="G446">
        <v>165.37596488569699</v>
      </c>
      <c r="H446">
        <v>63.121831607222703</v>
      </c>
      <c r="I446">
        <v>113.029768338004</v>
      </c>
      <c r="J446">
        <v>-9.3673458282414099</v>
      </c>
      <c r="K446">
        <v>9921.7573626927206</v>
      </c>
      <c r="L446">
        <v>7452.56712611276</v>
      </c>
      <c r="M446">
        <v>76.622702398924602</v>
      </c>
      <c r="N446">
        <v>1.04130105128362</v>
      </c>
      <c r="O446">
        <v>13.226892129839401</v>
      </c>
      <c r="P446">
        <v>258.44740346204998</v>
      </c>
    </row>
    <row r="447" spans="1:17" hidden="1" x14ac:dyDescent="0.3">
      <c r="A447" t="s">
        <v>1010</v>
      </c>
      <c r="B447" t="s">
        <v>1011</v>
      </c>
      <c r="C447" t="str">
        <f>IFERROR(VLOOKUP(Table1[[#This Row],[Ticker]],[1]!Table1[[Symbol]:[Industry]],2,FALSE),"-")</f>
        <v>-</v>
      </c>
      <c r="D447" t="s">
        <v>523</v>
      </c>
      <c r="E447">
        <v>11714.334970219999</v>
      </c>
      <c r="F447">
        <v>2910.15</v>
      </c>
      <c r="G447">
        <v>-7.5361662964159102</v>
      </c>
      <c r="H447">
        <v>9.7047732702427698</v>
      </c>
      <c r="I447">
        <v>2.7234518340359202</v>
      </c>
      <c r="J447">
        <v>3.29745377679065</v>
      </c>
      <c r="K447">
        <v>2643.95570327925</v>
      </c>
      <c r="L447">
        <v>2558.3979651057998</v>
      </c>
      <c r="M447">
        <v>60.488110826435502</v>
      </c>
      <c r="N447">
        <v>1.2744944513735199</v>
      </c>
      <c r="O447">
        <v>5.0804941326048496</v>
      </c>
      <c r="P447">
        <v>28.370092633436201</v>
      </c>
      <c r="Q447">
        <v>-5.0391187909388999E-2</v>
      </c>
    </row>
    <row r="448" spans="1:17" hidden="1" x14ac:dyDescent="0.3">
      <c r="A448" t="s">
        <v>1012</v>
      </c>
      <c r="B448" t="s">
        <v>1013</v>
      </c>
      <c r="C448" t="str">
        <f>IFERROR(VLOOKUP(Table1[[#This Row],[Ticker]],[1]!Table1[[Symbol]:[Industry]],2,FALSE),"-")</f>
        <v>-</v>
      </c>
      <c r="D448" t="s">
        <v>98</v>
      </c>
      <c r="E448">
        <v>11516.9498752</v>
      </c>
      <c r="F448">
        <v>96.04</v>
      </c>
      <c r="G448">
        <v>-43.398639691782002</v>
      </c>
      <c r="H448">
        <v>-5.8270404732293599</v>
      </c>
      <c r="I448">
        <v>-10.057725543757901</v>
      </c>
      <c r="J448">
        <v>-0.99475247519557097</v>
      </c>
      <c r="K448">
        <v>96.591219762741403</v>
      </c>
      <c r="L448">
        <v>100.60187183762601</v>
      </c>
      <c r="M448">
        <v>13.715137464591701</v>
      </c>
      <c r="N448">
        <v>0.79284881604640201</v>
      </c>
      <c r="O448">
        <v>24.219075385256101</v>
      </c>
      <c r="P448">
        <v>5.65456545654565</v>
      </c>
    </row>
    <row r="449" spans="1:17" x14ac:dyDescent="0.3">
      <c r="A449" t="s">
        <v>1014</v>
      </c>
      <c r="B449" t="s">
        <v>1015</v>
      </c>
      <c r="C449" t="str">
        <f>IFERROR(VLOOKUP(Table1[[#This Row],[Ticker]],[1]!Table1[[Symbol]:[Industry]],2,FALSE),"-")</f>
        <v>-</v>
      </c>
      <c r="D449" t="s">
        <v>296</v>
      </c>
      <c r="E449">
        <v>11512.541293819901</v>
      </c>
      <c r="F449">
        <v>150.74</v>
      </c>
      <c r="G449">
        <v>35.261537160173603</v>
      </c>
      <c r="H449">
        <v>-2.2703984202657699</v>
      </c>
      <c r="I449">
        <v>14.0374499555271</v>
      </c>
      <c r="J449">
        <v>-2.66694354476983</v>
      </c>
      <c r="K449">
        <v>143.05865315182101</v>
      </c>
      <c r="L449">
        <v>129.38625008068101</v>
      </c>
      <c r="M449">
        <v>46.791504316318097</v>
      </c>
      <c r="N449">
        <v>1.0818141316472401</v>
      </c>
      <c r="O449">
        <v>4.8162398832426598</v>
      </c>
      <c r="P449">
        <v>67.675194660734107</v>
      </c>
      <c r="Q449">
        <v>0.138701569300893</v>
      </c>
    </row>
    <row r="450" spans="1:17" x14ac:dyDescent="0.3">
      <c r="A450" t="s">
        <v>1016</v>
      </c>
      <c r="B450" t="s">
        <v>1017</v>
      </c>
      <c r="C450" t="str">
        <f>IFERROR(VLOOKUP(Table1[[#This Row],[Ticker]],[1]!Table1[[Symbol]:[Industry]],2,FALSE),"-")</f>
        <v>-</v>
      </c>
      <c r="D450" t="s">
        <v>211</v>
      </c>
      <c r="E450">
        <v>11504.691852689901</v>
      </c>
      <c r="F450">
        <v>585.85</v>
      </c>
      <c r="G450">
        <v>17.229466685596499</v>
      </c>
      <c r="H450">
        <v>-4.8776392130735697</v>
      </c>
      <c r="I450">
        <v>-3.7130305029125599</v>
      </c>
      <c r="J450">
        <v>1.0195822400810099</v>
      </c>
      <c r="K450">
        <v>592.12380837315402</v>
      </c>
      <c r="L450">
        <v>552.10166610501005</v>
      </c>
      <c r="M450">
        <v>40.322978461506104</v>
      </c>
      <c r="N450">
        <v>0.61865039417772905</v>
      </c>
      <c r="O450">
        <v>21.089015959716601</v>
      </c>
      <c r="P450">
        <v>50.064036885245898</v>
      </c>
      <c r="Q450">
        <v>-5.4190720098852001E-2</v>
      </c>
    </row>
    <row r="451" spans="1:17" hidden="1" x14ac:dyDescent="0.3">
      <c r="A451" t="s">
        <v>1018</v>
      </c>
      <c r="B451" t="s">
        <v>1019</v>
      </c>
      <c r="C451" t="str">
        <f>IFERROR(VLOOKUP(Table1[[#This Row],[Ticker]],[1]!Table1[[Symbol]:[Industry]],2,FALSE),"-")</f>
        <v>-</v>
      </c>
      <c r="D451" t="s">
        <v>1020</v>
      </c>
      <c r="E451">
        <v>11474.775487499999</v>
      </c>
      <c r="F451">
        <v>1295.55</v>
      </c>
      <c r="G451">
        <v>10.7454638106791</v>
      </c>
      <c r="H451">
        <v>-1.80876465727536</v>
      </c>
      <c r="I451">
        <v>28.369011457156802</v>
      </c>
      <c r="J451">
        <v>-3.3580347256367902</v>
      </c>
      <c r="K451">
        <v>1284.6535316591801</v>
      </c>
      <c r="M451">
        <v>29.732311552087701</v>
      </c>
      <c r="N451">
        <v>0.52590372905711902</v>
      </c>
      <c r="O451">
        <v>13.696885492647899</v>
      </c>
      <c r="P451">
        <v>61.630590730459701</v>
      </c>
    </row>
    <row r="452" spans="1:17" x14ac:dyDescent="0.3">
      <c r="A452" t="s">
        <v>1021</v>
      </c>
      <c r="B452" t="s">
        <v>1022</v>
      </c>
      <c r="C452" t="str">
        <f>IFERROR(VLOOKUP(Table1[[#This Row],[Ticker]],[1]!Table1[[Symbol]:[Industry]],2,FALSE),"-")</f>
        <v>-</v>
      </c>
      <c r="D452" t="s">
        <v>101</v>
      </c>
      <c r="E452">
        <v>11403.99596529</v>
      </c>
      <c r="F452">
        <v>350.05</v>
      </c>
      <c r="G452">
        <v>-25.327614822894802</v>
      </c>
      <c r="H452">
        <v>7.3893970143586998</v>
      </c>
      <c r="I452">
        <v>-17.3381487597557</v>
      </c>
      <c r="J452">
        <v>-3.7618545702697199</v>
      </c>
      <c r="K452">
        <v>333.221164921325</v>
      </c>
      <c r="L452">
        <v>339.98629025980898</v>
      </c>
      <c r="M452">
        <v>44.346785172561198</v>
      </c>
      <c r="N452">
        <v>1.10385514808125</v>
      </c>
      <c r="O452">
        <v>13.6980431366947</v>
      </c>
      <c r="P452">
        <v>20.168211465842699</v>
      </c>
      <c r="Q452">
        <v>-0.123017350255349</v>
      </c>
    </row>
    <row r="453" spans="1:17" x14ac:dyDescent="0.3">
      <c r="A453" t="s">
        <v>1023</v>
      </c>
      <c r="B453" t="s">
        <v>1024</v>
      </c>
      <c r="C453" t="str">
        <f>IFERROR(VLOOKUP(Table1[[#This Row],[Ticker]],[1]!Table1[[Symbol]:[Industry]],2,FALSE),"-")</f>
        <v>-</v>
      </c>
      <c r="D453" t="s">
        <v>927</v>
      </c>
      <c r="E453">
        <v>11274.947286660001</v>
      </c>
      <c r="F453">
        <v>86.2</v>
      </c>
      <c r="G453">
        <v>71.760261709386896</v>
      </c>
      <c r="H453">
        <v>-1.3107996462339899</v>
      </c>
      <c r="I453">
        <v>0.62048123781890896</v>
      </c>
      <c r="J453">
        <v>9.9643702445895705</v>
      </c>
      <c r="K453">
        <v>76.440223876535399</v>
      </c>
      <c r="L453">
        <v>70.738611009966903</v>
      </c>
      <c r="M453">
        <v>83.902361335140597</v>
      </c>
      <c r="N453">
        <v>1.95758466201968</v>
      </c>
      <c r="O453">
        <v>10.0348027842227</v>
      </c>
      <c r="P453">
        <v>120.178799489144</v>
      </c>
      <c r="Q453">
        <v>0.134713113172447</v>
      </c>
    </row>
    <row r="454" spans="1:17" x14ac:dyDescent="0.3">
      <c r="A454" t="s">
        <v>1025</v>
      </c>
      <c r="B454" t="s">
        <v>1026</v>
      </c>
      <c r="C454" t="str">
        <f>IFERROR(VLOOKUP(Table1[[#This Row],[Ticker]],[1]!Table1[[Symbol]:[Industry]],2,FALSE),"-")</f>
        <v>-</v>
      </c>
      <c r="D454" t="s">
        <v>89</v>
      </c>
      <c r="E454">
        <v>11231.25269648</v>
      </c>
      <c r="F454">
        <v>1744.05</v>
      </c>
      <c r="G454">
        <v>194.872312945414</v>
      </c>
      <c r="H454">
        <v>-10.622748223488699</v>
      </c>
      <c r="I454">
        <v>85.424906728935198</v>
      </c>
      <c r="J454">
        <v>-6.4082039900768502</v>
      </c>
      <c r="K454">
        <v>1784.96399622998</v>
      </c>
      <c r="L454">
        <v>1337.6627815694101</v>
      </c>
      <c r="M454">
        <v>43.6854230195216</v>
      </c>
      <c r="N454">
        <v>0.41175340030752899</v>
      </c>
      <c r="O454">
        <v>20.934032854562599</v>
      </c>
      <c r="P454">
        <v>250.68029490616601</v>
      </c>
      <c r="Q454">
        <v>0.30778954019926102</v>
      </c>
    </row>
    <row r="455" spans="1:17" x14ac:dyDescent="0.3">
      <c r="A455" t="s">
        <v>1027</v>
      </c>
      <c r="B455" t="s">
        <v>1028</v>
      </c>
      <c r="C455" t="str">
        <f>IFERROR(VLOOKUP(Table1[[#This Row],[Ticker]],[1]!Table1[[Symbol]:[Industry]],2,FALSE),"-")</f>
        <v>-</v>
      </c>
      <c r="D455" t="s">
        <v>65</v>
      </c>
      <c r="E455">
        <v>11187.47956905</v>
      </c>
      <c r="F455">
        <v>725.5</v>
      </c>
      <c r="G455">
        <v>51.7624254942533</v>
      </c>
      <c r="H455">
        <v>0.283766287674448</v>
      </c>
      <c r="I455">
        <v>23.854275281785799</v>
      </c>
      <c r="J455">
        <v>-4.6264890787673796</v>
      </c>
      <c r="K455">
        <v>694.79537790690699</v>
      </c>
      <c r="L455">
        <v>579.29707786040103</v>
      </c>
      <c r="M455">
        <v>52.539585765204102</v>
      </c>
      <c r="N455">
        <v>0.55856818439090405</v>
      </c>
      <c r="O455">
        <v>6.8228807718814597</v>
      </c>
      <c r="P455">
        <v>127.60784313725399</v>
      </c>
      <c r="Q455">
        <v>-6.4184782356695003E-2</v>
      </c>
    </row>
    <row r="456" spans="1:17" hidden="1" x14ac:dyDescent="0.3">
      <c r="A456" t="s">
        <v>1029</v>
      </c>
      <c r="B456" t="s">
        <v>1030</v>
      </c>
      <c r="C456" t="str">
        <f>IFERROR(VLOOKUP(Table1[[#This Row],[Ticker]],[1]!Table1[[Symbol]:[Industry]],2,FALSE),"-")</f>
        <v>-</v>
      </c>
      <c r="D456" t="s">
        <v>52</v>
      </c>
      <c r="E456">
        <v>11179.79478176</v>
      </c>
      <c r="F456">
        <v>9128.9</v>
      </c>
      <c r="G456">
        <v>263.38802157609899</v>
      </c>
      <c r="H456">
        <v>5.9035341423572003</v>
      </c>
      <c r="I456">
        <v>134.78638220034901</v>
      </c>
      <c r="J456">
        <v>0.55513697820513397</v>
      </c>
      <c r="K456">
        <v>8561.9776414056196</v>
      </c>
      <c r="L456">
        <v>6172.6691954780299</v>
      </c>
      <c r="M456">
        <v>43.494103947368501</v>
      </c>
      <c r="N456">
        <v>0.45565094083375701</v>
      </c>
      <c r="O456">
        <v>12.585853717315301</v>
      </c>
      <c r="P456">
        <v>296.90869565217298</v>
      </c>
      <c r="Q456">
        <v>0.18993696064812399</v>
      </c>
    </row>
    <row r="457" spans="1:17" x14ac:dyDescent="0.3">
      <c r="A457" t="s">
        <v>1031</v>
      </c>
      <c r="B457" t="s">
        <v>1032</v>
      </c>
      <c r="C457" t="str">
        <f>IFERROR(VLOOKUP(Table1[[#This Row],[Ticker]],[1]!Table1[[Symbol]:[Industry]],2,FALSE),"-")</f>
        <v>-</v>
      </c>
      <c r="D457" t="s">
        <v>1033</v>
      </c>
      <c r="E457">
        <v>11115.263960464999</v>
      </c>
      <c r="F457">
        <v>767.5</v>
      </c>
      <c r="G457">
        <v>35.021595390604702</v>
      </c>
      <c r="H457">
        <v>17.961302401666501</v>
      </c>
      <c r="I457">
        <v>24.742816234171201</v>
      </c>
      <c r="J457">
        <v>2.4839598820214399</v>
      </c>
      <c r="K457">
        <v>675.86064913195298</v>
      </c>
      <c r="L457">
        <v>597.58718916690395</v>
      </c>
      <c r="M457">
        <v>46.7055542353771</v>
      </c>
      <c r="N457">
        <v>2.7113305466440201</v>
      </c>
      <c r="O457">
        <v>8.5342019543973997</v>
      </c>
      <c r="P457">
        <v>69.669503702884896</v>
      </c>
      <c r="Q457">
        <v>2.3825085399076001E-2</v>
      </c>
    </row>
    <row r="458" spans="1:17" x14ac:dyDescent="0.3">
      <c r="A458" t="s">
        <v>1034</v>
      </c>
      <c r="B458" t="s">
        <v>1035</v>
      </c>
      <c r="C458" t="str">
        <f>IFERROR(VLOOKUP(Table1[[#This Row],[Ticker]],[1]!Table1[[Symbol]:[Industry]],2,FALSE),"-")</f>
        <v>-</v>
      </c>
      <c r="D458" t="s">
        <v>101</v>
      </c>
      <c r="E458">
        <v>11106.096171075</v>
      </c>
      <c r="F458">
        <v>1531.35</v>
      </c>
      <c r="G458">
        <v>-3.7197039960985001</v>
      </c>
      <c r="H458">
        <v>2.30137624156515</v>
      </c>
      <c r="I458">
        <v>-3.0934084882720798</v>
      </c>
      <c r="J458">
        <v>-4.7597758141283997</v>
      </c>
      <c r="K458">
        <v>1493.28300849824</v>
      </c>
      <c r="L458">
        <v>1415.2235475559401</v>
      </c>
      <c r="M458">
        <v>42.925098912596702</v>
      </c>
      <c r="N458">
        <v>0.99803842630511197</v>
      </c>
      <c r="O458">
        <v>17.673947823815499</v>
      </c>
      <c r="P458">
        <v>44.392060723209603</v>
      </c>
      <c r="Q458">
        <v>-4.8351951079530003E-3</v>
      </c>
    </row>
    <row r="459" spans="1:17" x14ac:dyDescent="0.3">
      <c r="A459" t="s">
        <v>1036</v>
      </c>
      <c r="B459" t="s">
        <v>1037</v>
      </c>
      <c r="C459" t="str">
        <f>IFERROR(VLOOKUP(Table1[[#This Row],[Ticker]],[1]!Table1[[Symbol]:[Industry]],2,FALSE),"-")</f>
        <v>-</v>
      </c>
      <c r="D459" t="s">
        <v>55</v>
      </c>
      <c r="E459">
        <v>11085</v>
      </c>
      <c r="F459">
        <v>82.44</v>
      </c>
      <c r="G459">
        <v>131.34626612775</v>
      </c>
      <c r="H459">
        <v>9.0821964391730905</v>
      </c>
      <c r="I459">
        <v>26.864981301543001</v>
      </c>
      <c r="J459">
        <v>8.8339385387270895</v>
      </c>
      <c r="K459">
        <v>74.907215680905693</v>
      </c>
      <c r="L459">
        <v>66.323169925937094</v>
      </c>
      <c r="M459">
        <v>51.491812419739901</v>
      </c>
      <c r="N459">
        <v>3.1047311523950998</v>
      </c>
      <c r="O459">
        <v>23.605046094129001</v>
      </c>
      <c r="P459">
        <v>163.38658146964801</v>
      </c>
      <c r="Q459">
        <v>2.6628923464919001E-2</v>
      </c>
    </row>
    <row r="460" spans="1:17" x14ac:dyDescent="0.3">
      <c r="A460" t="s">
        <v>1038</v>
      </c>
      <c r="B460" t="s">
        <v>1039</v>
      </c>
      <c r="C460" t="str">
        <f>IFERROR(VLOOKUP(Table1[[#This Row],[Ticker]],[1]!Table1[[Symbol]:[Industry]],2,FALSE),"-")</f>
        <v>-</v>
      </c>
      <c r="D460" t="s">
        <v>137</v>
      </c>
      <c r="E460">
        <v>11059.638558569901</v>
      </c>
      <c r="F460">
        <v>193.19</v>
      </c>
      <c r="G460">
        <v>139.75068082145799</v>
      </c>
      <c r="H460">
        <v>-8.2099433314038901</v>
      </c>
      <c r="I460">
        <v>-8.1027160154346198</v>
      </c>
      <c r="J460">
        <v>-4.5201408236813903</v>
      </c>
      <c r="K460">
        <v>205.608679254435</v>
      </c>
      <c r="L460">
        <v>195.81384847615001</v>
      </c>
      <c r="M460">
        <v>40.646890478121797</v>
      </c>
      <c r="N460">
        <v>0.56865227518536898</v>
      </c>
      <c r="O460">
        <v>47.471401211242799</v>
      </c>
      <c r="P460">
        <v>179.37816341287001</v>
      </c>
      <c r="Q460">
        <v>0.16950650893163499</v>
      </c>
    </row>
    <row r="461" spans="1:17" hidden="1" x14ac:dyDescent="0.3">
      <c r="A461" t="s">
        <v>1040</v>
      </c>
      <c r="B461" t="s">
        <v>1041</v>
      </c>
      <c r="C461" t="str">
        <f>IFERROR(VLOOKUP(Table1[[#This Row],[Ticker]],[1]!Table1[[Symbol]:[Industry]],2,FALSE),"-")</f>
        <v>-</v>
      </c>
      <c r="D461" t="s">
        <v>1042</v>
      </c>
      <c r="E461">
        <v>10945.246448780001</v>
      </c>
      <c r="F461">
        <v>2005.25</v>
      </c>
      <c r="G461">
        <v>24.133452339327601</v>
      </c>
      <c r="H461">
        <v>6.5817029431232497</v>
      </c>
      <c r="I461">
        <v>44.4624510074322</v>
      </c>
      <c r="J461">
        <v>4.2649604773257996</v>
      </c>
      <c r="K461">
        <v>1836.5226909072301</v>
      </c>
      <c r="M461">
        <v>52.225484622065601</v>
      </c>
      <c r="N461">
        <v>0.94519233649648404</v>
      </c>
      <c r="O461">
        <v>6.4455803515771102</v>
      </c>
      <c r="P461">
        <v>63.613740208877203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Row],[Ticker]],[1]!Table1[[Symbol]:[Industry]],2,FALSE),"-")</f>
        <v>-</v>
      </c>
      <c r="D462" t="s">
        <v>124</v>
      </c>
      <c r="E462">
        <v>10909.412928080001</v>
      </c>
      <c r="F462">
        <v>1844.5</v>
      </c>
      <c r="G462">
        <v>-0.39595623566156102</v>
      </c>
      <c r="H462">
        <v>5.46101353600453</v>
      </c>
      <c r="I462">
        <v>3.8766827496367098</v>
      </c>
      <c r="J462">
        <v>-0.50029048208411897</v>
      </c>
      <c r="K462">
        <v>1750.34251298606</v>
      </c>
      <c r="L462">
        <v>1634.76012585181</v>
      </c>
      <c r="M462">
        <v>49.949216167032802</v>
      </c>
      <c r="N462">
        <v>0.88111834290370505</v>
      </c>
      <c r="O462">
        <v>6.9558145838980598</v>
      </c>
      <c r="P462">
        <v>29.434054945440501</v>
      </c>
      <c r="Q462">
        <v>-0.116612842668928</v>
      </c>
    </row>
    <row r="463" spans="1:17" hidden="1" x14ac:dyDescent="0.3">
      <c r="A463" t="s">
        <v>1045</v>
      </c>
      <c r="B463" t="s">
        <v>1046</v>
      </c>
      <c r="C463" t="str">
        <f>IFERROR(VLOOKUP(Table1[[#This Row],[Ticker]],[1]!Table1[[Symbol]:[Industry]],2,FALSE),"-")</f>
        <v>-</v>
      </c>
      <c r="D463" t="s">
        <v>400</v>
      </c>
      <c r="E463">
        <v>10865.294076960001</v>
      </c>
      <c r="F463">
        <v>1044.8</v>
      </c>
      <c r="G463">
        <v>-31.3184997120247</v>
      </c>
      <c r="H463">
        <v>10.314576650111301</v>
      </c>
      <c r="I463">
        <v>-6.0837781892315599</v>
      </c>
      <c r="J463">
        <v>0.76829455046825901</v>
      </c>
      <c r="K463">
        <v>979.80014855486604</v>
      </c>
      <c r="L463">
        <v>995.06181965736903</v>
      </c>
      <c r="M463">
        <v>50.427395106297297</v>
      </c>
      <c r="N463">
        <v>0.657086227203456</v>
      </c>
      <c r="O463">
        <v>12.681237371832101</v>
      </c>
      <c r="P463">
        <v>27.391330854111999</v>
      </c>
      <c r="Q463">
        <v>-3.9211412116909997E-2</v>
      </c>
    </row>
    <row r="464" spans="1:17" x14ac:dyDescent="0.3">
      <c r="A464" t="s">
        <v>1047</v>
      </c>
      <c r="B464" t="s">
        <v>1048</v>
      </c>
      <c r="C464" t="str">
        <f>IFERROR(VLOOKUP(Table1[[#This Row],[Ticker]],[1]!Table1[[Symbol]:[Industry]],2,FALSE),"-")</f>
        <v>-</v>
      </c>
      <c r="D464" t="s">
        <v>523</v>
      </c>
      <c r="E464">
        <v>10859.84386689</v>
      </c>
      <c r="F464">
        <v>884.35</v>
      </c>
      <c r="G464">
        <v>-45.841503415047498</v>
      </c>
      <c r="H464">
        <v>4.3309912997450297</v>
      </c>
      <c r="I464">
        <v>-11.660940241574799</v>
      </c>
      <c r="J464">
        <v>0.48022027363168301</v>
      </c>
      <c r="K464">
        <v>836.80756265932496</v>
      </c>
      <c r="L464">
        <v>865.00539282116699</v>
      </c>
      <c r="M464">
        <v>43.046721275656701</v>
      </c>
      <c r="N464">
        <v>1.48946013177472</v>
      </c>
      <c r="O464">
        <v>27.155537965737501</v>
      </c>
      <c r="P464">
        <v>16.125008206946301</v>
      </c>
    </row>
    <row r="465" spans="1:17" x14ac:dyDescent="0.3">
      <c r="A465" t="s">
        <v>1049</v>
      </c>
      <c r="B465" t="s">
        <v>1050</v>
      </c>
      <c r="C465" t="str">
        <f>IFERROR(VLOOKUP(Table1[[#This Row],[Ticker]],[1]!Table1[[Symbol]:[Industry]],2,FALSE),"-")</f>
        <v>-</v>
      </c>
      <c r="D465" t="s">
        <v>24</v>
      </c>
      <c r="E465">
        <v>10850.26781202</v>
      </c>
      <c r="F465">
        <v>103.62</v>
      </c>
      <c r="G465">
        <v>-4.8929395267123201</v>
      </c>
      <c r="H465">
        <v>3.3552010759874298</v>
      </c>
      <c r="I465">
        <v>-12.518096779105299</v>
      </c>
      <c r="J465">
        <v>-0.98552419411626102</v>
      </c>
      <c r="K465">
        <v>98.180321909113104</v>
      </c>
      <c r="L465">
        <v>95.470164456852899</v>
      </c>
      <c r="M465">
        <v>54.508554535999302</v>
      </c>
      <c r="N465">
        <v>1.5045332150169901</v>
      </c>
      <c r="O465">
        <v>12.4300328121984</v>
      </c>
      <c r="P465">
        <v>29.363295880149799</v>
      </c>
      <c r="Q465">
        <v>2.9526695308711E-2</v>
      </c>
    </row>
    <row r="466" spans="1:17" x14ac:dyDescent="0.3">
      <c r="A466" t="s">
        <v>1051</v>
      </c>
      <c r="B466" t="s">
        <v>1052</v>
      </c>
      <c r="C466" t="str">
        <f>IFERROR(VLOOKUP(Table1[[#This Row],[Ticker]],[1]!Table1[[Symbol]:[Industry]],2,FALSE),"-")</f>
        <v>-</v>
      </c>
      <c r="D466" t="s">
        <v>376</v>
      </c>
      <c r="E466">
        <v>10844.799348254999</v>
      </c>
      <c r="F466">
        <v>401.35</v>
      </c>
      <c r="G466">
        <v>72.391795459596196</v>
      </c>
      <c r="H466">
        <v>-10.5628602174435</v>
      </c>
      <c r="I466">
        <v>-4.7638621616592296</v>
      </c>
      <c r="J466">
        <v>-2.9235840497322498</v>
      </c>
      <c r="K466">
        <v>408.49620096841602</v>
      </c>
      <c r="L466">
        <v>381.98025434256903</v>
      </c>
      <c r="M466">
        <v>61.329257734338398</v>
      </c>
      <c r="N466">
        <v>1.2784683057935899</v>
      </c>
      <c r="O466">
        <v>38.0216768406627</v>
      </c>
      <c r="P466">
        <v>108.439366398338</v>
      </c>
      <c r="Q466">
        <v>0.11987954278716199</v>
      </c>
    </row>
    <row r="467" spans="1:17" x14ac:dyDescent="0.3">
      <c r="A467" t="s">
        <v>1053</v>
      </c>
      <c r="B467" t="s">
        <v>1054</v>
      </c>
      <c r="C467" t="str">
        <f>IFERROR(VLOOKUP(Table1[[#This Row],[Ticker]],[1]!Table1[[Symbol]:[Industry]],2,FALSE),"-")</f>
        <v>-</v>
      </c>
      <c r="D467" t="s">
        <v>129</v>
      </c>
      <c r="E467">
        <v>10832.054745449999</v>
      </c>
      <c r="F467">
        <v>393.6</v>
      </c>
      <c r="G467">
        <v>17.731074796485199</v>
      </c>
      <c r="H467">
        <v>8.7569248262288593</v>
      </c>
      <c r="I467">
        <v>16.4338318535026</v>
      </c>
      <c r="J467">
        <v>-2.5095459742530499</v>
      </c>
      <c r="K467">
        <v>359.74263938629201</v>
      </c>
      <c r="L467">
        <v>325.57953387510298</v>
      </c>
      <c r="M467">
        <v>54.479478564369401</v>
      </c>
      <c r="N467">
        <v>1.65984671307174</v>
      </c>
      <c r="O467">
        <v>7.7108739837398099</v>
      </c>
      <c r="P467">
        <v>55.696202531645497</v>
      </c>
      <c r="Q467">
        <v>0.209475219785243</v>
      </c>
    </row>
    <row r="468" spans="1:17" x14ac:dyDescent="0.3">
      <c r="A468" t="s">
        <v>1055</v>
      </c>
      <c r="B468" t="s">
        <v>1056</v>
      </c>
      <c r="C468" t="str">
        <f>IFERROR(VLOOKUP(Table1[[#This Row],[Ticker]],[1]!Table1[[Symbol]:[Industry]],2,FALSE),"-")</f>
        <v>-</v>
      </c>
      <c r="D468" t="s">
        <v>945</v>
      </c>
      <c r="E468">
        <v>10819.807761425</v>
      </c>
      <c r="F468">
        <v>2365.9</v>
      </c>
      <c r="G468">
        <v>9.1472173519887399</v>
      </c>
      <c r="H468">
        <v>1.0173761035534401</v>
      </c>
      <c r="I468">
        <v>-20.665125595076699</v>
      </c>
      <c r="J468">
        <v>-2.21716169121974</v>
      </c>
      <c r="K468">
        <v>2345.6814750318399</v>
      </c>
      <c r="L468">
        <v>2262.9832629585799</v>
      </c>
      <c r="M468">
        <v>38.765250147213003</v>
      </c>
      <c r="N468">
        <v>1.2063909849961101</v>
      </c>
      <c r="O468">
        <v>19.531679276385301</v>
      </c>
      <c r="P468">
        <v>49.551201011377998</v>
      </c>
      <c r="Q468">
        <v>0.100477257596903</v>
      </c>
    </row>
    <row r="469" spans="1:17" hidden="1" x14ac:dyDescent="0.3">
      <c r="A469" t="s">
        <v>1057</v>
      </c>
      <c r="B469" t="s">
        <v>1058</v>
      </c>
      <c r="C469" t="str">
        <f>IFERROR(VLOOKUP(Table1[[#This Row],[Ticker]],[1]!Table1[[Symbol]:[Industry]],2,FALSE),"-")</f>
        <v>-</v>
      </c>
      <c r="D469" t="s">
        <v>238</v>
      </c>
      <c r="E469">
        <v>10763.6201064</v>
      </c>
      <c r="F469">
        <v>5313.5</v>
      </c>
      <c r="G469">
        <v>110.659907250706</v>
      </c>
      <c r="H469">
        <v>-3.42849231115928</v>
      </c>
      <c r="I469">
        <v>38.126839685176698</v>
      </c>
      <c r="J469">
        <v>-4.1117920296183099</v>
      </c>
      <c r="K469">
        <v>4823.6939740298703</v>
      </c>
      <c r="L469">
        <v>3825.1767193851101</v>
      </c>
      <c r="M469">
        <v>69.981504110335194</v>
      </c>
      <c r="N469">
        <v>0.52585219827097396</v>
      </c>
      <c r="O469">
        <v>8.0897713371600606</v>
      </c>
      <c r="P469">
        <v>137.15688462396699</v>
      </c>
      <c r="Q469">
        <v>0.18781228698699301</v>
      </c>
    </row>
    <row r="470" spans="1:17" hidden="1" x14ac:dyDescent="0.3">
      <c r="A470" t="s">
        <v>1059</v>
      </c>
      <c r="B470" t="s">
        <v>1060</v>
      </c>
      <c r="C470" t="str">
        <f>IFERROR(VLOOKUP(Table1[[#This Row],[Ticker]],[1]!Table1[[Symbol]:[Industry]],2,FALSE),"-")</f>
        <v>-</v>
      </c>
      <c r="D470" t="s">
        <v>668</v>
      </c>
      <c r="E470">
        <v>10739.054693185</v>
      </c>
      <c r="F470">
        <v>110.45</v>
      </c>
      <c r="G470">
        <v>42.601788382684497</v>
      </c>
      <c r="H470">
        <v>-3.73164641727322</v>
      </c>
      <c r="I470">
        <v>12.009024706862499</v>
      </c>
      <c r="J470">
        <v>-1.35432449715077</v>
      </c>
      <c r="K470">
        <v>107.456990230945</v>
      </c>
      <c r="L470">
        <v>94.3767822465731</v>
      </c>
      <c r="M470">
        <v>54.041415573722702</v>
      </c>
      <c r="N470">
        <v>0.84831673629456195</v>
      </c>
      <c r="O470">
        <v>10.1312811226799</v>
      </c>
      <c r="P470">
        <v>74.901029295328499</v>
      </c>
      <c r="Q470">
        <v>2.1133606920337E-2</v>
      </c>
    </row>
    <row r="471" spans="1:17" x14ac:dyDescent="0.3">
      <c r="A471" t="s">
        <v>1061</v>
      </c>
      <c r="B471" t="s">
        <v>1062</v>
      </c>
      <c r="C471" t="str">
        <f>IFERROR(VLOOKUP(Table1[[#This Row],[Ticker]],[1]!Table1[[Symbol]:[Industry]],2,FALSE),"-")</f>
        <v>-</v>
      </c>
      <c r="D471" t="s">
        <v>24</v>
      </c>
      <c r="E471">
        <v>10728.632529439999</v>
      </c>
      <c r="F471">
        <v>168.23</v>
      </c>
      <c r="G471">
        <v>10.6377739480596</v>
      </c>
      <c r="H471">
        <v>8.45898805397049</v>
      </c>
      <c r="I471">
        <v>1.83402682382525</v>
      </c>
      <c r="J471">
        <v>5.3586773702628401</v>
      </c>
      <c r="K471">
        <v>150.76146191424101</v>
      </c>
      <c r="L471">
        <v>145.17829339477601</v>
      </c>
      <c r="M471">
        <v>33.443403807448703</v>
      </c>
      <c r="N471">
        <v>1.88353420308137</v>
      </c>
      <c r="O471">
        <v>0.814361291089582</v>
      </c>
      <c r="P471">
        <v>40.601755119097298</v>
      </c>
      <c r="Q471">
        <v>-6.9474755046704001E-2</v>
      </c>
    </row>
    <row r="472" spans="1:17" x14ac:dyDescent="0.3">
      <c r="A472" t="s">
        <v>1063</v>
      </c>
      <c r="B472" t="s">
        <v>1064</v>
      </c>
      <c r="C472" t="str">
        <f>IFERROR(VLOOKUP(Table1[[#This Row],[Ticker]],[1]!Table1[[Symbol]:[Industry]],2,FALSE),"-")</f>
        <v>-</v>
      </c>
      <c r="D472" t="s">
        <v>235</v>
      </c>
      <c r="E472">
        <v>10720.801294499999</v>
      </c>
      <c r="F472">
        <v>1943.15</v>
      </c>
      <c r="G472">
        <v>62.258365830307397</v>
      </c>
      <c r="H472">
        <v>27.044620948135499</v>
      </c>
      <c r="I472">
        <v>21.1941643407662</v>
      </c>
      <c r="J472">
        <v>20.648477614598001</v>
      </c>
      <c r="K472">
        <v>1606.9180135449301</v>
      </c>
      <c r="L472">
        <v>1483.03729050829</v>
      </c>
      <c r="M472">
        <v>43.213736963652401</v>
      </c>
      <c r="N472">
        <v>4.2157419750563401</v>
      </c>
      <c r="O472">
        <v>3.9883694002007002</v>
      </c>
      <c r="P472">
        <v>100.31441678264</v>
      </c>
      <c r="Q472">
        <v>-6.0999612634960003E-3</v>
      </c>
    </row>
    <row r="473" spans="1:17" x14ac:dyDescent="0.3">
      <c r="A473" t="s">
        <v>1065</v>
      </c>
      <c r="B473" t="s">
        <v>1066</v>
      </c>
      <c r="C473" t="str">
        <f>IFERROR(VLOOKUP(Table1[[#This Row],[Ticker]],[1]!Table1[[Symbol]:[Industry]],2,FALSE),"-")</f>
        <v>-</v>
      </c>
      <c r="D473" t="s">
        <v>60</v>
      </c>
      <c r="E473">
        <v>10685.14276956</v>
      </c>
      <c r="F473">
        <v>29.55</v>
      </c>
      <c r="G473">
        <v>82.488132331978903</v>
      </c>
      <c r="H473">
        <v>11.5647993570245</v>
      </c>
      <c r="I473">
        <v>19.642298293433999</v>
      </c>
      <c r="J473">
        <v>-8.6005869556225392</v>
      </c>
      <c r="K473">
        <v>27.390595841669501</v>
      </c>
      <c r="L473">
        <v>24.2883987228286</v>
      </c>
      <c r="M473">
        <v>59.953572220308402</v>
      </c>
      <c r="N473">
        <v>2.5065485787924602</v>
      </c>
      <c r="O473">
        <v>16.582064297800301</v>
      </c>
      <c r="P473">
        <v>114.13043478260801</v>
      </c>
      <c r="Q473">
        <v>0.10175996422792701</v>
      </c>
    </row>
    <row r="474" spans="1:17" x14ac:dyDescent="0.3">
      <c r="A474" t="s">
        <v>1067</v>
      </c>
      <c r="B474" t="s">
        <v>1068</v>
      </c>
      <c r="C474" t="str">
        <f>IFERROR(VLOOKUP(Table1[[#This Row],[Ticker]],[1]!Table1[[Symbol]:[Industry]],2,FALSE),"-")</f>
        <v>-</v>
      </c>
      <c r="D474" t="s">
        <v>354</v>
      </c>
      <c r="E474">
        <v>10664.88815871</v>
      </c>
      <c r="F474">
        <v>2413.9</v>
      </c>
      <c r="G474">
        <v>67.363478972182705</v>
      </c>
      <c r="H474">
        <v>17.146776828864301</v>
      </c>
      <c r="I474">
        <v>9.8239302466301108</v>
      </c>
      <c r="J474">
        <v>21.157575894540798</v>
      </c>
      <c r="K474">
        <v>2015.1867130733699</v>
      </c>
      <c r="L474">
        <v>1872.7358722952699</v>
      </c>
      <c r="M474">
        <v>50.416082478152397</v>
      </c>
      <c r="N474">
        <v>3.9936516306099601</v>
      </c>
      <c r="O474">
        <v>13.8344587596835</v>
      </c>
      <c r="P474">
        <v>105.263605442176</v>
      </c>
      <c r="Q474">
        <v>3.0544497672325002E-2</v>
      </c>
    </row>
    <row r="475" spans="1:17" hidden="1" x14ac:dyDescent="0.3">
      <c r="A475" t="s">
        <v>1069</v>
      </c>
      <c r="B475" t="s">
        <v>1070</v>
      </c>
      <c r="C475" t="str">
        <f>IFERROR(VLOOKUP(Table1[[#This Row],[Ticker]],[1]!Table1[[Symbol]:[Industry]],2,FALSE),"-")</f>
        <v>-</v>
      </c>
      <c r="D475" t="s">
        <v>668</v>
      </c>
      <c r="E475">
        <v>10625.948094249999</v>
      </c>
      <c r="F475">
        <v>538.08000000000004</v>
      </c>
      <c r="G475">
        <v>-5.7495748276775398</v>
      </c>
      <c r="H475">
        <v>2.3618670491237799</v>
      </c>
      <c r="I475">
        <v>-0.39386471323042199</v>
      </c>
      <c r="J475">
        <v>2.8132124006492698</v>
      </c>
      <c r="K475">
        <v>503.50317679137697</v>
      </c>
      <c r="L475">
        <v>478.55431719429203</v>
      </c>
      <c r="M475">
        <v>77.9215973242584</v>
      </c>
      <c r="N475">
        <v>0.95274384101843701</v>
      </c>
      <c r="O475">
        <v>0.16911983348200099</v>
      </c>
      <c r="P475">
        <v>25.1057893513136</v>
      </c>
      <c r="Q475">
        <v>-1.3416788414562999E-2</v>
      </c>
    </row>
    <row r="476" spans="1:17" x14ac:dyDescent="0.3">
      <c r="A476" t="s">
        <v>1071</v>
      </c>
      <c r="B476" t="s">
        <v>1072</v>
      </c>
      <c r="C476" t="str">
        <f>IFERROR(VLOOKUP(Table1[[#This Row],[Ticker]],[1]!Table1[[Symbol]:[Industry]],2,FALSE),"-")</f>
        <v>-</v>
      </c>
      <c r="D476" t="s">
        <v>1073</v>
      </c>
      <c r="E476">
        <v>10535.885702400001</v>
      </c>
      <c r="F476">
        <v>674</v>
      </c>
      <c r="G476">
        <v>22.991597891940401</v>
      </c>
      <c r="H476">
        <v>11.7737815149545</v>
      </c>
      <c r="I476">
        <v>11.681122522745399</v>
      </c>
      <c r="J476">
        <v>5.3652133179752601</v>
      </c>
      <c r="K476">
        <v>565.59410338774103</v>
      </c>
      <c r="L476">
        <v>527.97979126005498</v>
      </c>
      <c r="M476">
        <v>41.6949674476624</v>
      </c>
      <c r="N476">
        <v>2.79501802436112</v>
      </c>
      <c r="O476">
        <v>2.96735905044509</v>
      </c>
      <c r="P476">
        <v>52.161643526357302</v>
      </c>
      <c r="Q476">
        <v>-7.0351683832294995E-2</v>
      </c>
    </row>
    <row r="477" spans="1:17" x14ac:dyDescent="0.3">
      <c r="A477" t="s">
        <v>1074</v>
      </c>
      <c r="B477" t="s">
        <v>1075</v>
      </c>
      <c r="C477" t="str">
        <f>IFERROR(VLOOKUP(Table1[[#This Row],[Ticker]],[1]!Table1[[Symbol]:[Industry]],2,FALSE),"-")</f>
        <v>-</v>
      </c>
      <c r="D477" t="s">
        <v>65</v>
      </c>
      <c r="E477">
        <v>10390.346854919901</v>
      </c>
      <c r="F477">
        <v>487.8</v>
      </c>
      <c r="G477">
        <v>40.398642787645102</v>
      </c>
      <c r="H477">
        <v>10.516617778194799</v>
      </c>
      <c r="I477">
        <v>11.870043045109799</v>
      </c>
      <c r="J477">
        <v>4.9046572493106604</v>
      </c>
      <c r="K477">
        <v>443.86021536593699</v>
      </c>
      <c r="L477">
        <v>405.274028650888</v>
      </c>
      <c r="M477">
        <v>71.140505644877194</v>
      </c>
      <c r="N477">
        <v>1.5555743576154999</v>
      </c>
      <c r="O477">
        <v>2.2447724477244702</v>
      </c>
      <c r="P477">
        <v>72.184962936816007</v>
      </c>
      <c r="Q477">
        <v>6.6621119980789997E-3</v>
      </c>
    </row>
    <row r="478" spans="1:17" x14ac:dyDescent="0.3">
      <c r="A478" t="s">
        <v>1076</v>
      </c>
      <c r="B478" t="s">
        <v>1077</v>
      </c>
      <c r="C478" t="str">
        <f>IFERROR(VLOOKUP(Table1[[#This Row],[Ticker]],[1]!Table1[[Symbol]:[Industry]],2,FALSE),"-")</f>
        <v>-</v>
      </c>
      <c r="D478" t="s">
        <v>383</v>
      </c>
      <c r="E478">
        <v>10305.137131969999</v>
      </c>
      <c r="F478">
        <v>177.81</v>
      </c>
      <c r="G478">
        <v>182.14844685556801</v>
      </c>
      <c r="H478">
        <v>3.7740972673363098</v>
      </c>
      <c r="I478">
        <v>44.250505301170101</v>
      </c>
      <c r="J478">
        <v>4.6360569037568498</v>
      </c>
      <c r="K478">
        <v>171.46439611396499</v>
      </c>
      <c r="L478">
        <v>141.32116985982901</v>
      </c>
      <c r="M478">
        <v>34.801256678026803</v>
      </c>
      <c r="N478">
        <v>0.75007968627081401</v>
      </c>
      <c r="O478">
        <v>16.9787975929362</v>
      </c>
      <c r="P478">
        <v>228.36565096952901</v>
      </c>
      <c r="Q478">
        <v>0.17306776294376999</v>
      </c>
    </row>
    <row r="479" spans="1:17" x14ac:dyDescent="0.3">
      <c r="A479" t="s">
        <v>1078</v>
      </c>
      <c r="B479" t="s">
        <v>1079</v>
      </c>
      <c r="C479" t="str">
        <f>IFERROR(VLOOKUP(Table1[[#This Row],[Ticker]],[1]!Table1[[Symbol]:[Industry]],2,FALSE),"-")</f>
        <v>-</v>
      </c>
      <c r="D479" t="s">
        <v>65</v>
      </c>
      <c r="E479">
        <v>10294.73299144</v>
      </c>
      <c r="F479">
        <v>825.85</v>
      </c>
      <c r="G479">
        <v>18.823558239805401</v>
      </c>
      <c r="H479">
        <v>-4.0966748071091699</v>
      </c>
      <c r="I479">
        <v>15.0221973969897</v>
      </c>
      <c r="J479">
        <v>-4.1061246957933903</v>
      </c>
      <c r="K479">
        <v>830.37393989217003</v>
      </c>
      <c r="L479">
        <v>748.508601610342</v>
      </c>
      <c r="M479">
        <v>60.484484585304202</v>
      </c>
      <c r="N479">
        <v>0.47700358615043198</v>
      </c>
      <c r="O479">
        <v>9.7051522673608996</v>
      </c>
      <c r="P479">
        <v>48.240890324896696</v>
      </c>
      <c r="Q479">
        <v>-2.629693090597E-2</v>
      </c>
    </row>
    <row r="480" spans="1:17" x14ac:dyDescent="0.3">
      <c r="A480" t="s">
        <v>1080</v>
      </c>
      <c r="B480" t="s">
        <v>1081</v>
      </c>
      <c r="C480" t="str">
        <f>IFERROR(VLOOKUP(Table1[[#This Row],[Ticker]],[1]!Table1[[Symbol]:[Industry]],2,FALSE),"-")</f>
        <v>-</v>
      </c>
      <c r="D480" t="s">
        <v>24</v>
      </c>
      <c r="E480">
        <v>10238.514120100001</v>
      </c>
      <c r="F480">
        <v>45.23</v>
      </c>
      <c r="G480">
        <v>-5.5213490157268996</v>
      </c>
      <c r="H480">
        <v>-16.857119551044399</v>
      </c>
      <c r="I480">
        <v>-31.898005164247699</v>
      </c>
      <c r="J480">
        <v>-9.0519385457696195</v>
      </c>
      <c r="K480">
        <v>50.750395741972802</v>
      </c>
      <c r="L480">
        <v>50.3845701136797</v>
      </c>
      <c r="M480">
        <v>50.208808106992997</v>
      </c>
      <c r="N480">
        <v>1.9725172605938299</v>
      </c>
      <c r="O480">
        <v>39.288083130665498</v>
      </c>
      <c r="P480">
        <v>21.913746630727701</v>
      </c>
      <c r="Q480">
        <v>4.9470893113235999E-2</v>
      </c>
    </row>
    <row r="481" spans="1:17" x14ac:dyDescent="0.3">
      <c r="A481" t="s">
        <v>1082</v>
      </c>
      <c r="B481" t="s">
        <v>1083</v>
      </c>
      <c r="C481" t="str">
        <f>IFERROR(VLOOKUP(Table1[[#This Row],[Ticker]],[1]!Table1[[Symbol]:[Industry]],2,FALSE),"-")</f>
        <v>-</v>
      </c>
      <c r="D481" t="s">
        <v>383</v>
      </c>
      <c r="E481">
        <v>10222.802935080001</v>
      </c>
      <c r="F481">
        <v>662.55</v>
      </c>
      <c r="G481">
        <v>9.4093379180715804</v>
      </c>
      <c r="H481">
        <v>-13.973278200095599</v>
      </c>
      <c r="I481">
        <v>-39.4635231794825</v>
      </c>
      <c r="J481">
        <v>-2.9475167427247402</v>
      </c>
      <c r="K481">
        <v>754.04194734635598</v>
      </c>
      <c r="L481">
        <v>775.46979383223095</v>
      </c>
      <c r="M481">
        <v>33.512310176933703</v>
      </c>
      <c r="N481">
        <v>0.91083875856384999</v>
      </c>
      <c r="O481">
        <v>65.572409629461902</v>
      </c>
      <c r="P481">
        <v>49.088658865886501</v>
      </c>
      <c r="Q481">
        <v>0.18019647472373601</v>
      </c>
    </row>
    <row r="482" spans="1:17" x14ac:dyDescent="0.3">
      <c r="A482" t="s">
        <v>1084</v>
      </c>
      <c r="B482" t="s">
        <v>1085</v>
      </c>
      <c r="C482" t="str">
        <f>IFERROR(VLOOKUP(Table1[[#This Row],[Ticker]],[1]!Table1[[Symbol]:[Industry]],2,FALSE),"-")</f>
        <v>-</v>
      </c>
      <c r="D482" t="s">
        <v>1086</v>
      </c>
      <c r="E482">
        <v>10189.521940825</v>
      </c>
      <c r="F482">
        <v>537.1</v>
      </c>
      <c r="G482">
        <v>202.220837760054</v>
      </c>
      <c r="H482">
        <v>3.3529156559798698</v>
      </c>
      <c r="I482">
        <v>64.470340889342793</v>
      </c>
      <c r="J482">
        <v>1.1257651988608</v>
      </c>
      <c r="K482">
        <v>461.909226908878</v>
      </c>
      <c r="L482">
        <v>344.33670046548298</v>
      </c>
      <c r="M482">
        <v>61.979463706862298</v>
      </c>
      <c r="N482">
        <v>0.89983616703685698</v>
      </c>
      <c r="O482">
        <v>5.3807484639731804</v>
      </c>
      <c r="P482">
        <v>234.53752725007701</v>
      </c>
      <c r="Q482">
        <v>0.104120198999494</v>
      </c>
    </row>
    <row r="483" spans="1:17" hidden="1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1089</v>
      </c>
      <c r="E483">
        <v>10130.79301028</v>
      </c>
      <c r="F483">
        <v>1217.6500000000001</v>
      </c>
      <c r="G483">
        <v>-8.9596380426112994</v>
      </c>
      <c r="H483">
        <v>7.5223725399788002</v>
      </c>
      <c r="I483">
        <v>7.0167836145696398</v>
      </c>
      <c r="J483">
        <v>0.125006036226078</v>
      </c>
      <c r="K483">
        <v>1079.8326036262099</v>
      </c>
      <c r="M483">
        <v>71.209392943480793</v>
      </c>
      <c r="N483">
        <v>0.55443906439220503</v>
      </c>
      <c r="O483">
        <v>2.7388822732312201</v>
      </c>
      <c r="P483">
        <v>49.735612395474597</v>
      </c>
    </row>
    <row r="484" spans="1:17" x14ac:dyDescent="0.3">
      <c r="A484" t="s">
        <v>1090</v>
      </c>
      <c r="B484" t="s">
        <v>1091</v>
      </c>
      <c r="C484" t="str">
        <f>IFERROR(VLOOKUP(Table1[[#This Row],[Ticker]],[1]!Table1[[Symbol]:[Industry]],2,FALSE),"-")</f>
        <v>-</v>
      </c>
      <c r="D484" t="s">
        <v>283</v>
      </c>
      <c r="E484">
        <v>10095.91694245</v>
      </c>
      <c r="F484">
        <v>1935.65</v>
      </c>
      <c r="G484">
        <v>7.9574428075869896</v>
      </c>
      <c r="H484">
        <v>-5.3776869919193402</v>
      </c>
      <c r="I484">
        <v>3.1079415717233099</v>
      </c>
      <c r="J484">
        <v>-2.6060193403404601</v>
      </c>
      <c r="K484">
        <v>1883.43659438281</v>
      </c>
      <c r="L484">
        <v>1702.4967522056299</v>
      </c>
      <c r="M484">
        <v>76.189987927991197</v>
      </c>
      <c r="N484">
        <v>0.48954528024124</v>
      </c>
      <c r="O484">
        <v>6.8349133366052603</v>
      </c>
      <c r="P484">
        <v>49.355709876543202</v>
      </c>
      <c r="Q484">
        <v>-5.4040340679454998E-2</v>
      </c>
    </row>
    <row r="485" spans="1:17" x14ac:dyDescent="0.3">
      <c r="A485" t="s">
        <v>1092</v>
      </c>
      <c r="B485" t="s">
        <v>1093</v>
      </c>
      <c r="C485" t="str">
        <f>IFERROR(VLOOKUP(Table1[[#This Row],[Ticker]],[1]!Table1[[Symbol]:[Industry]],2,FALSE),"-")</f>
        <v>-</v>
      </c>
      <c r="D485" t="s">
        <v>21</v>
      </c>
      <c r="E485">
        <v>10064.023105259999</v>
      </c>
      <c r="F485">
        <v>502.3</v>
      </c>
      <c r="G485">
        <v>16.551067735577099</v>
      </c>
      <c r="H485">
        <v>1.5895496826867499</v>
      </c>
      <c r="I485">
        <v>-0.507690161123173</v>
      </c>
      <c r="J485">
        <v>0.94735459678810297</v>
      </c>
      <c r="K485">
        <v>494.53171256956699</v>
      </c>
      <c r="L485">
        <v>468.14119799190399</v>
      </c>
      <c r="M485">
        <v>53.820553185609299</v>
      </c>
      <c r="N485">
        <v>0.39460563900747198</v>
      </c>
      <c r="O485">
        <v>12.900656977901599</v>
      </c>
      <c r="P485">
        <v>46.849875749159402</v>
      </c>
      <c r="Q485">
        <v>-7.7506992653724002E-2</v>
      </c>
    </row>
    <row r="486" spans="1:17" x14ac:dyDescent="0.3">
      <c r="A486" t="s">
        <v>1094</v>
      </c>
      <c r="B486" t="s">
        <v>1095</v>
      </c>
      <c r="C486" t="str">
        <f>IFERROR(VLOOKUP(Table1[[#This Row],[Ticker]],[1]!Table1[[Symbol]:[Industry]],2,FALSE),"-")</f>
        <v>-</v>
      </c>
      <c r="D486" t="s">
        <v>137</v>
      </c>
      <c r="E486">
        <v>10052.77518954</v>
      </c>
      <c r="F486">
        <v>476.6</v>
      </c>
      <c r="G486">
        <v>377.78654560280398</v>
      </c>
      <c r="H486">
        <v>7.0541610591522304</v>
      </c>
      <c r="I486">
        <v>140.526833528129</v>
      </c>
      <c r="J486">
        <v>1.3176257436196801</v>
      </c>
      <c r="K486">
        <v>388.79660232483297</v>
      </c>
      <c r="L486">
        <v>267.59750044121603</v>
      </c>
      <c r="M486">
        <v>57.920268534222302</v>
      </c>
      <c r="N486">
        <v>0.264196736095132</v>
      </c>
      <c r="O486">
        <v>0</v>
      </c>
      <c r="P486">
        <v>419.17211328975998</v>
      </c>
      <c r="Q486">
        <v>0.15187403115313</v>
      </c>
    </row>
    <row r="487" spans="1:17" x14ac:dyDescent="0.3">
      <c r="A487" t="s">
        <v>1096</v>
      </c>
      <c r="B487" t="s">
        <v>1097</v>
      </c>
      <c r="C487" t="str">
        <f>IFERROR(VLOOKUP(Table1[[#This Row],[Ticker]],[1]!Table1[[Symbol]:[Industry]],2,FALSE),"-")</f>
        <v>-</v>
      </c>
      <c r="D487" t="s">
        <v>523</v>
      </c>
      <c r="E487">
        <v>10021.582668825</v>
      </c>
      <c r="F487">
        <v>2120.65</v>
      </c>
      <c r="G487">
        <v>-46.960516321015099</v>
      </c>
      <c r="H487">
        <v>3.6483396961540602</v>
      </c>
      <c r="I487">
        <v>-28.623236278839599</v>
      </c>
      <c r="J487">
        <v>3.0220323978796602</v>
      </c>
      <c r="K487">
        <v>2020.9149472157001</v>
      </c>
      <c r="L487">
        <v>2178.85693239386</v>
      </c>
      <c r="M487">
        <v>38.920819733037597</v>
      </c>
      <c r="N487">
        <v>1.07434232772515</v>
      </c>
      <c r="O487">
        <v>29.7243769598943</v>
      </c>
      <c r="P487">
        <v>17.292588495575199</v>
      </c>
      <c r="Q487">
        <v>-0.15220076631750301</v>
      </c>
    </row>
    <row r="488" spans="1:17" x14ac:dyDescent="0.3">
      <c r="A488" t="s">
        <v>1098</v>
      </c>
      <c r="B488" t="s">
        <v>1099</v>
      </c>
      <c r="C488" t="str">
        <f>IFERROR(VLOOKUP(Table1[[#This Row],[Ticker]],[1]!Table1[[Symbol]:[Industry]],2,FALSE),"-")</f>
        <v>-</v>
      </c>
      <c r="D488" t="s">
        <v>238</v>
      </c>
      <c r="E488">
        <v>10005.607286959999</v>
      </c>
      <c r="F488">
        <v>1599.1</v>
      </c>
      <c r="G488">
        <v>39.226716768973397</v>
      </c>
      <c r="H488">
        <v>3.2046793659766002</v>
      </c>
      <c r="I488">
        <v>24.9779119540088</v>
      </c>
      <c r="J488">
        <v>-4.5592268835926699</v>
      </c>
      <c r="K488">
        <v>1517.1075663224101</v>
      </c>
      <c r="L488">
        <v>1247.3003043758599</v>
      </c>
      <c r="M488">
        <v>45.726685084924902</v>
      </c>
      <c r="N488">
        <v>0.72035706190584103</v>
      </c>
      <c r="O488">
        <v>8.3077981364517708</v>
      </c>
      <c r="P488">
        <v>89.984555067125996</v>
      </c>
      <c r="Q488">
        <v>0.124128339947633</v>
      </c>
    </row>
    <row r="489" spans="1:17" x14ac:dyDescent="0.3">
      <c r="A489" t="s">
        <v>1100</v>
      </c>
      <c r="B489" t="s">
        <v>1101</v>
      </c>
      <c r="C489" t="str">
        <f>IFERROR(VLOOKUP(Table1[[#This Row],[Ticker]],[1]!Table1[[Symbol]:[Industry]],2,FALSE),"-")</f>
        <v>-</v>
      </c>
      <c r="D489" t="s">
        <v>46</v>
      </c>
      <c r="E489">
        <v>9965.9662941200004</v>
      </c>
      <c r="F489">
        <v>1804.35</v>
      </c>
      <c r="G489">
        <v>82.612077867652303</v>
      </c>
      <c r="H489">
        <v>15.169362736059901</v>
      </c>
      <c r="I489">
        <v>111.278697477357</v>
      </c>
      <c r="J489">
        <v>2.3348950291206201</v>
      </c>
      <c r="K489">
        <v>1441.7492545028199</v>
      </c>
      <c r="L489">
        <v>1102.4055929536901</v>
      </c>
      <c r="M489">
        <v>73.954421433016407</v>
      </c>
      <c r="N489">
        <v>1.10799152423842</v>
      </c>
      <c r="O489">
        <v>3.6328871892925498</v>
      </c>
      <c r="P489">
        <v>124.115016768103</v>
      </c>
      <c r="Q489">
        <v>0.151389146047155</v>
      </c>
    </row>
    <row r="490" spans="1:17" x14ac:dyDescent="0.3">
      <c r="A490" t="s">
        <v>1102</v>
      </c>
      <c r="B490" t="s">
        <v>1103</v>
      </c>
      <c r="C490" t="str">
        <f>IFERROR(VLOOKUP(Table1[[#This Row],[Ticker]],[1]!Table1[[Symbol]:[Industry]],2,FALSE),"-")</f>
        <v>-</v>
      </c>
      <c r="D490" t="s">
        <v>65</v>
      </c>
      <c r="E490">
        <v>9897.8674649099994</v>
      </c>
      <c r="F490">
        <v>1402.55</v>
      </c>
      <c r="G490">
        <v>48.870256895222802</v>
      </c>
      <c r="H490">
        <v>4.9305445971674402</v>
      </c>
      <c r="I490">
        <v>-12.415240955421501</v>
      </c>
      <c r="J490">
        <v>0.79567550284921396</v>
      </c>
      <c r="K490">
        <v>1354.76845289362</v>
      </c>
      <c r="L490">
        <v>1258.62301581971</v>
      </c>
      <c r="M490">
        <v>45.124459291327</v>
      </c>
      <c r="N490">
        <v>0.96836725086609199</v>
      </c>
      <c r="O490">
        <v>15.4361698335175</v>
      </c>
      <c r="P490">
        <v>79.113721984547595</v>
      </c>
      <c r="Q490">
        <v>7.5171131761865004E-2</v>
      </c>
    </row>
    <row r="491" spans="1:17" x14ac:dyDescent="0.3">
      <c r="A491" t="s">
        <v>1104</v>
      </c>
      <c r="B491" t="s">
        <v>1105</v>
      </c>
      <c r="C491" t="str">
        <f>IFERROR(VLOOKUP(Table1[[#This Row],[Ticker]],[1]!Table1[[Symbol]:[Industry]],2,FALSE),"-")</f>
        <v>-</v>
      </c>
      <c r="D491" t="s">
        <v>86</v>
      </c>
      <c r="E491">
        <v>9896.0149576999993</v>
      </c>
      <c r="F491">
        <v>213.02</v>
      </c>
      <c r="G491">
        <v>55.137787429079502</v>
      </c>
      <c r="H491">
        <v>0.498282869987898</v>
      </c>
      <c r="I491">
        <v>32.144961492486601</v>
      </c>
      <c r="J491">
        <v>4.2342390081571004</v>
      </c>
      <c r="K491">
        <v>201.326663899165</v>
      </c>
      <c r="L491">
        <v>176.13190252749399</v>
      </c>
      <c r="M491">
        <v>43.1482557311313</v>
      </c>
      <c r="N491">
        <v>1.0282672520838101</v>
      </c>
      <c r="O491">
        <v>5.7881889024504698</v>
      </c>
      <c r="P491">
        <v>87.517605633802802</v>
      </c>
      <c r="Q491">
        <v>5.9947613957719997E-2</v>
      </c>
    </row>
    <row r="492" spans="1:17" x14ac:dyDescent="0.3">
      <c r="A492" t="s">
        <v>1106</v>
      </c>
      <c r="B492" t="s">
        <v>1107</v>
      </c>
      <c r="C492" t="str">
        <f>IFERROR(VLOOKUP(Table1[[#This Row],[Ticker]],[1]!Table1[[Symbol]:[Industry]],2,FALSE),"-")</f>
        <v>-</v>
      </c>
      <c r="D492" t="s">
        <v>151</v>
      </c>
      <c r="E492">
        <v>9873.8347455000003</v>
      </c>
      <c r="F492">
        <v>775.85</v>
      </c>
      <c r="G492">
        <v>30.016023262768002</v>
      </c>
      <c r="H492">
        <v>4.3844499945197297</v>
      </c>
      <c r="I492">
        <v>55.274387855586802</v>
      </c>
      <c r="J492">
        <v>2.49225418853674</v>
      </c>
      <c r="K492">
        <v>730.43384830136699</v>
      </c>
      <c r="L492">
        <v>593.10324465618703</v>
      </c>
      <c r="M492">
        <v>41.386457697801099</v>
      </c>
      <c r="N492">
        <v>1.0712418010609699</v>
      </c>
      <c r="O492">
        <v>4.4080685699555202</v>
      </c>
      <c r="P492">
        <v>88.748327454080993</v>
      </c>
    </row>
    <row r="493" spans="1:17" hidden="1" x14ac:dyDescent="0.3">
      <c r="A493" t="s">
        <v>1108</v>
      </c>
      <c r="B493" t="s">
        <v>1109</v>
      </c>
      <c r="C493" t="str">
        <f>IFERROR(VLOOKUP(Table1[[#This Row],[Ticker]],[1]!Table1[[Symbol]:[Industry]],2,FALSE),"-")</f>
        <v>-</v>
      </c>
      <c r="D493" t="s">
        <v>134</v>
      </c>
      <c r="E493">
        <v>9862.9091669899899</v>
      </c>
      <c r="F493">
        <v>310.35000000000002</v>
      </c>
      <c r="G493">
        <v>143.253385501227</v>
      </c>
      <c r="H493">
        <v>-8.0496528889456105</v>
      </c>
      <c r="I493">
        <v>24.978662970486301</v>
      </c>
      <c r="J493">
        <v>-0.74122925905553405</v>
      </c>
      <c r="K493">
        <v>299.482810849754</v>
      </c>
      <c r="L493">
        <v>255.958993597237</v>
      </c>
      <c r="M493">
        <v>70.3069625580533</v>
      </c>
      <c r="N493">
        <v>1.0949096331408401</v>
      </c>
      <c r="O493">
        <v>10.8264862252295</v>
      </c>
      <c r="P493">
        <v>182.907930720145</v>
      </c>
      <c r="Q493">
        <v>0.15439404267343501</v>
      </c>
    </row>
    <row r="494" spans="1:17" x14ac:dyDescent="0.3">
      <c r="A494" t="s">
        <v>1110</v>
      </c>
      <c r="B494" t="s">
        <v>1111</v>
      </c>
      <c r="C494" t="str">
        <f>IFERROR(VLOOKUP(Table1[[#This Row],[Ticker]],[1]!Table1[[Symbol]:[Industry]],2,FALSE),"-")</f>
        <v>-</v>
      </c>
      <c r="D494" t="s">
        <v>1112</v>
      </c>
      <c r="E494">
        <v>9846.8921211899997</v>
      </c>
      <c r="F494">
        <v>918.05</v>
      </c>
      <c r="G494">
        <v>-49.107061141728401</v>
      </c>
      <c r="H494">
        <v>-1.94871099465286</v>
      </c>
      <c r="I494">
        <v>-35.544023899222402</v>
      </c>
      <c r="J494">
        <v>-2.368098266044</v>
      </c>
      <c r="K494">
        <v>932.45415758479896</v>
      </c>
      <c r="L494">
        <v>1034.24783194171</v>
      </c>
      <c r="M494">
        <v>36.2316252420461</v>
      </c>
      <c r="N494">
        <v>0.84730575190738899</v>
      </c>
      <c r="O494">
        <v>49.223898480474901</v>
      </c>
      <c r="P494">
        <v>7.4999999999999902</v>
      </c>
      <c r="Q494">
        <v>-6.9717686819212005E-2</v>
      </c>
    </row>
    <row r="495" spans="1:17" x14ac:dyDescent="0.3">
      <c r="A495" t="s">
        <v>1113</v>
      </c>
      <c r="B495" t="s">
        <v>1114</v>
      </c>
      <c r="C495" t="str">
        <f>IFERROR(VLOOKUP(Table1[[#This Row],[Ticker]],[1]!Table1[[Symbol]:[Industry]],2,FALSE),"-")</f>
        <v>-</v>
      </c>
      <c r="D495" t="s">
        <v>255</v>
      </c>
      <c r="E495">
        <v>9839.4476980199997</v>
      </c>
      <c r="F495">
        <v>481.25</v>
      </c>
      <c r="G495">
        <v>40.0433742659731</v>
      </c>
      <c r="H495">
        <v>13.577102373712099</v>
      </c>
      <c r="I495">
        <v>13.485555159716901</v>
      </c>
      <c r="J495">
        <v>5.2633790358753298</v>
      </c>
      <c r="K495">
        <v>435.83511533552598</v>
      </c>
      <c r="L495">
        <v>388.52639984058402</v>
      </c>
      <c r="M495">
        <v>48.963127358248499</v>
      </c>
      <c r="N495">
        <v>1.9678941268771599</v>
      </c>
      <c r="O495">
        <v>4.0935064935064798</v>
      </c>
      <c r="P495">
        <v>73.517216513430597</v>
      </c>
      <c r="Q495">
        <v>0.132260783801075</v>
      </c>
    </row>
    <row r="496" spans="1:17" x14ac:dyDescent="0.3">
      <c r="A496" t="s">
        <v>1115</v>
      </c>
      <c r="B496" t="s">
        <v>1116</v>
      </c>
      <c r="C496" t="str">
        <f>IFERROR(VLOOKUP(Table1[[#This Row],[Ticker]],[1]!Table1[[Symbol]:[Industry]],2,FALSE),"-")</f>
        <v>-</v>
      </c>
      <c r="D496" t="s">
        <v>485</v>
      </c>
      <c r="E496">
        <v>9837.5662441500008</v>
      </c>
      <c r="F496">
        <v>2052.15</v>
      </c>
      <c r="G496">
        <v>12.243206808189701</v>
      </c>
      <c r="H496">
        <v>-0.84804795783863196</v>
      </c>
      <c r="I496">
        <v>-11.7345963070309</v>
      </c>
      <c r="J496">
        <v>-1.37913274259661</v>
      </c>
      <c r="K496">
        <v>2023.0201450767599</v>
      </c>
      <c r="L496">
        <v>1903.10411070791</v>
      </c>
      <c r="M496">
        <v>41.4157447145083</v>
      </c>
      <c r="N496">
        <v>1.31340849891293</v>
      </c>
      <c r="O496">
        <v>12.8085178958653</v>
      </c>
      <c r="P496">
        <v>49.679983953611298</v>
      </c>
      <c r="Q496">
        <v>0.21255454136673599</v>
      </c>
    </row>
    <row r="497" spans="1:17" x14ac:dyDescent="0.3">
      <c r="A497" t="s">
        <v>1117</v>
      </c>
      <c r="B497" t="s">
        <v>1118</v>
      </c>
      <c r="C497" t="str">
        <f>IFERROR(VLOOKUP(Table1[[#This Row],[Ticker]],[1]!Table1[[Symbol]:[Industry]],2,FALSE),"-")</f>
        <v>-</v>
      </c>
      <c r="D497" t="s">
        <v>516</v>
      </c>
      <c r="E497">
        <v>9834.0979018750004</v>
      </c>
      <c r="F497">
        <v>899.6</v>
      </c>
      <c r="G497">
        <v>-5.9117667876101798</v>
      </c>
      <c r="H497">
        <v>15.843530948452999</v>
      </c>
      <c r="I497">
        <v>4.9675052588922304</v>
      </c>
      <c r="J497">
        <v>4.4213117845144296</v>
      </c>
      <c r="K497">
        <v>786.67146509141696</v>
      </c>
      <c r="L497">
        <v>759.38260700830199</v>
      </c>
      <c r="M497">
        <v>40.091610910714799</v>
      </c>
      <c r="N497">
        <v>1.90433026206057</v>
      </c>
      <c r="O497">
        <v>1.14495331258337</v>
      </c>
      <c r="P497">
        <v>32.294117647058798</v>
      </c>
      <c r="Q497">
        <v>1.4377278908965001E-2</v>
      </c>
    </row>
    <row r="498" spans="1:17" x14ac:dyDescent="0.3">
      <c r="A498" t="s">
        <v>1119</v>
      </c>
      <c r="B498" t="s">
        <v>1120</v>
      </c>
      <c r="C498" t="str">
        <f>IFERROR(VLOOKUP(Table1[[#This Row],[Ticker]],[1]!Table1[[Symbol]:[Industry]],2,FALSE),"-")</f>
        <v>-</v>
      </c>
      <c r="D498" t="s">
        <v>887</v>
      </c>
      <c r="E498">
        <v>9789.7821621599996</v>
      </c>
      <c r="F498">
        <v>243.89</v>
      </c>
      <c r="G498">
        <v>197.23547275751</v>
      </c>
      <c r="H498">
        <v>10.731386175520401</v>
      </c>
      <c r="I498">
        <v>62.7247259610741</v>
      </c>
      <c r="J498">
        <v>10.3913390037066</v>
      </c>
      <c r="K498">
        <v>208.567721215304</v>
      </c>
      <c r="L498">
        <v>166.92783319886999</v>
      </c>
      <c r="M498">
        <v>49.5552816483304</v>
      </c>
      <c r="N498">
        <v>1.50668513987652</v>
      </c>
      <c r="O498">
        <v>2.3986223297388198</v>
      </c>
      <c r="P498">
        <v>231.14731839782701</v>
      </c>
      <c r="Q498">
        <v>0.13286079723024399</v>
      </c>
    </row>
    <row r="499" spans="1:17" x14ac:dyDescent="0.3">
      <c r="A499" t="s">
        <v>1121</v>
      </c>
      <c r="B499" t="s">
        <v>1122</v>
      </c>
      <c r="C499" t="str">
        <f>IFERROR(VLOOKUP(Table1[[#This Row],[Ticker]],[1]!Table1[[Symbol]:[Industry]],2,FALSE),"-")</f>
        <v>-</v>
      </c>
      <c r="D499" t="s">
        <v>400</v>
      </c>
      <c r="E499">
        <v>9727.2388534999991</v>
      </c>
      <c r="F499">
        <v>777.75</v>
      </c>
      <c r="G499">
        <v>-23.408283036613099</v>
      </c>
      <c r="H499">
        <v>6.2278115811650601</v>
      </c>
      <c r="I499">
        <v>-6.3271589595369102</v>
      </c>
      <c r="J499">
        <v>1.5340633283102501</v>
      </c>
      <c r="K499">
        <v>723.69217232746996</v>
      </c>
      <c r="L499">
        <v>740.93606923497805</v>
      </c>
      <c r="M499">
        <v>44.053780323050901</v>
      </c>
      <c r="N499">
        <v>0.70692000293999002</v>
      </c>
      <c r="O499">
        <v>7.0652523304403703</v>
      </c>
      <c r="P499">
        <v>20.180792706482201</v>
      </c>
      <c r="Q499">
        <v>-9.6542019664139E-2</v>
      </c>
    </row>
    <row r="500" spans="1:17" hidden="1" x14ac:dyDescent="0.3">
      <c r="A500" t="s">
        <v>1123</v>
      </c>
      <c r="B500" t="s">
        <v>1124</v>
      </c>
      <c r="C500" t="str">
        <f>IFERROR(VLOOKUP(Table1[[#This Row],[Ticker]],[1]!Table1[[Symbol]:[Industry]],2,FALSE),"-")</f>
        <v>-</v>
      </c>
      <c r="D500" t="s">
        <v>137</v>
      </c>
      <c r="E500">
        <v>9717.1900299270001</v>
      </c>
      <c r="F500">
        <v>266.43</v>
      </c>
      <c r="G500">
        <v>-25.9667061797252</v>
      </c>
      <c r="H500">
        <v>-1.74966708510145</v>
      </c>
      <c r="I500">
        <v>-1.1557231834789701</v>
      </c>
      <c r="J500">
        <v>-1.4143649284176301</v>
      </c>
      <c r="K500">
        <v>259.12433079810398</v>
      </c>
      <c r="L500">
        <v>255.91205418725499</v>
      </c>
      <c r="M500">
        <v>22.227502817667499</v>
      </c>
      <c r="N500">
        <v>0.863805415946166</v>
      </c>
      <c r="O500">
        <v>2.0906054123034101</v>
      </c>
      <c r="P500">
        <v>14.7910383455407</v>
      </c>
    </row>
    <row r="501" spans="1:17" hidden="1" x14ac:dyDescent="0.3">
      <c r="A501" t="s">
        <v>1125</v>
      </c>
      <c r="B501" t="s">
        <v>1126</v>
      </c>
      <c r="C501" t="str">
        <f>IFERROR(VLOOKUP(Table1[[#This Row],[Ticker]],[1]!Table1[[Symbol]:[Industry]],2,FALSE),"-")</f>
        <v>-</v>
      </c>
      <c r="D501" t="s">
        <v>296</v>
      </c>
      <c r="E501">
        <v>9683.3037516799996</v>
      </c>
      <c r="F501">
        <v>445.3</v>
      </c>
      <c r="G501">
        <v>-16.177244844036501</v>
      </c>
      <c r="H501">
        <v>0.88756134652060503</v>
      </c>
      <c r="I501">
        <v>-0.20082318685556699</v>
      </c>
      <c r="J501">
        <v>-1.7058227760750599</v>
      </c>
      <c r="K501">
        <v>451.28274976076</v>
      </c>
      <c r="M501">
        <v>24.588185900224001</v>
      </c>
      <c r="N501">
        <v>0.57063172644796401</v>
      </c>
      <c r="O501">
        <v>20.8735683808668</v>
      </c>
      <c r="P501">
        <v>21.999999999999901</v>
      </c>
    </row>
    <row r="502" spans="1:17" x14ac:dyDescent="0.3">
      <c r="A502" t="s">
        <v>1127</v>
      </c>
      <c r="B502" t="s">
        <v>1128</v>
      </c>
      <c r="C502" t="str">
        <f>IFERROR(VLOOKUP(Table1[[#This Row],[Ticker]],[1]!Table1[[Symbol]:[Industry]],2,FALSE),"-")</f>
        <v>-</v>
      </c>
      <c r="D502" t="s">
        <v>516</v>
      </c>
      <c r="E502">
        <v>9659.2781971299992</v>
      </c>
      <c r="F502">
        <v>173.61</v>
      </c>
      <c r="G502">
        <v>41.833143573728997</v>
      </c>
      <c r="H502">
        <v>3.2129081310112703E-2</v>
      </c>
      <c r="I502">
        <v>-19.8641143002727</v>
      </c>
      <c r="J502">
        <v>-1.1608466786729501</v>
      </c>
      <c r="K502">
        <v>168.00767294941801</v>
      </c>
      <c r="L502">
        <v>164.624304634194</v>
      </c>
      <c r="M502">
        <v>55.959967167490902</v>
      </c>
      <c r="N502">
        <v>1.3349431207278</v>
      </c>
      <c r="O502">
        <v>20.556061446433599</v>
      </c>
      <c r="P502">
        <v>70.621252443158596</v>
      </c>
      <c r="Q502">
        <v>-2.7014903749331999E-2</v>
      </c>
    </row>
    <row r="503" spans="1:17" x14ac:dyDescent="0.3">
      <c r="A503" t="s">
        <v>1129</v>
      </c>
      <c r="B503" t="s">
        <v>1130</v>
      </c>
      <c r="C503" t="str">
        <f>IFERROR(VLOOKUP(Table1[[#This Row],[Ticker]],[1]!Table1[[Symbol]:[Industry]],2,FALSE),"-")</f>
        <v>-</v>
      </c>
      <c r="D503" t="s">
        <v>445</v>
      </c>
      <c r="E503">
        <v>9645.1864321199992</v>
      </c>
      <c r="F503">
        <v>694.65</v>
      </c>
      <c r="G503">
        <v>-7.0293015325951096</v>
      </c>
      <c r="H503">
        <v>4.2739220617753801</v>
      </c>
      <c r="I503">
        <v>-18.5762788222019</v>
      </c>
      <c r="J503">
        <v>3.1398332783189602</v>
      </c>
      <c r="K503">
        <v>676.23486415317302</v>
      </c>
      <c r="L503">
        <v>666.34615624285095</v>
      </c>
      <c r="M503">
        <v>39.588397782876001</v>
      </c>
      <c r="N503">
        <v>3.2086515019928199</v>
      </c>
      <c r="O503">
        <v>17.310875980709699</v>
      </c>
      <c r="P503">
        <v>30.573308270676598</v>
      </c>
      <c r="Q503">
        <v>4.7251812823789999E-2</v>
      </c>
    </row>
    <row r="504" spans="1:17" x14ac:dyDescent="0.3">
      <c r="A504" t="s">
        <v>1131</v>
      </c>
      <c r="B504" t="s">
        <v>1132</v>
      </c>
      <c r="C504" t="str">
        <f>IFERROR(VLOOKUP(Table1[[#This Row],[Ticker]],[1]!Table1[[Symbol]:[Industry]],2,FALSE),"-")</f>
        <v>-</v>
      </c>
      <c r="D504" t="s">
        <v>376</v>
      </c>
      <c r="E504">
        <v>9598.6045811399999</v>
      </c>
      <c r="F504">
        <v>2476.4499999999998</v>
      </c>
      <c r="G504">
        <v>-6.3162984460634801</v>
      </c>
      <c r="H504">
        <v>-0.208718958716549</v>
      </c>
      <c r="I504">
        <v>-7.4233456819454799</v>
      </c>
      <c r="J504">
        <v>-4.4244290002381703</v>
      </c>
      <c r="K504">
        <v>2475.8313074176699</v>
      </c>
      <c r="L504">
        <v>2400.8071756217901</v>
      </c>
      <c r="M504">
        <v>48.079737973814403</v>
      </c>
      <c r="N504">
        <v>0.56804747035283798</v>
      </c>
      <c r="O504">
        <v>21.0785600355347</v>
      </c>
      <c r="P504">
        <v>23.633958213724</v>
      </c>
      <c r="Q504">
        <v>4.9566692386707002E-2</v>
      </c>
    </row>
    <row r="505" spans="1:17" hidden="1" x14ac:dyDescent="0.3">
      <c r="A505" t="s">
        <v>1133</v>
      </c>
      <c r="B505" t="s">
        <v>1134</v>
      </c>
      <c r="C505" t="str">
        <f>IFERROR(VLOOKUP(Table1[[#This Row],[Ticker]],[1]!Table1[[Symbol]:[Industry]],2,FALSE),"-")</f>
        <v>-</v>
      </c>
      <c r="D505" t="s">
        <v>98</v>
      </c>
      <c r="E505">
        <v>9591.9028099999996</v>
      </c>
      <c r="F505">
        <v>135.35</v>
      </c>
      <c r="G505">
        <v>-26.901287640618101</v>
      </c>
      <c r="H505">
        <v>-4.3507154744710004</v>
      </c>
      <c r="I505">
        <v>-6.1630272230302996</v>
      </c>
      <c r="J505">
        <v>0.59112238491844904</v>
      </c>
      <c r="K505">
        <v>134.776649771384</v>
      </c>
      <c r="L505">
        <v>134.57384312768301</v>
      </c>
      <c r="M505">
        <v>19.599037825510401</v>
      </c>
      <c r="N505">
        <v>0.779134273801382</v>
      </c>
      <c r="O505">
        <v>5.1348356113779303</v>
      </c>
      <c r="P505">
        <v>7.4206349206349103</v>
      </c>
      <c r="Q505">
        <v>-1.3388827299693999E-2</v>
      </c>
    </row>
    <row r="506" spans="1:17" x14ac:dyDescent="0.3">
      <c r="A506" t="s">
        <v>1135</v>
      </c>
      <c r="B506" t="s">
        <v>1136</v>
      </c>
      <c r="C506" t="str">
        <f>IFERROR(VLOOKUP(Table1[[#This Row],[Ticker]],[1]!Table1[[Symbol]:[Industry]],2,FALSE),"-")</f>
        <v>-</v>
      </c>
      <c r="D506" t="s">
        <v>46</v>
      </c>
      <c r="E506">
        <v>9575.7428193600008</v>
      </c>
      <c r="F506">
        <v>683.8</v>
      </c>
      <c r="G506">
        <v>57.749452866956297</v>
      </c>
      <c r="H506">
        <v>26.9675494485586</v>
      </c>
      <c r="I506">
        <v>11.643878202769899</v>
      </c>
      <c r="J506">
        <v>-3.3714165524819002</v>
      </c>
      <c r="K506">
        <v>576.17137058559501</v>
      </c>
      <c r="L506">
        <v>526.46639035995304</v>
      </c>
      <c r="M506">
        <v>48.304029908496297</v>
      </c>
      <c r="N506">
        <v>2.1775181958172301</v>
      </c>
      <c r="O506">
        <v>4.7089792336940599</v>
      </c>
      <c r="P506">
        <v>86.856127886323193</v>
      </c>
      <c r="Q506">
        <v>3.1338927293914999E-2</v>
      </c>
    </row>
    <row r="507" spans="1:17" hidden="1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D507" t="s">
        <v>211</v>
      </c>
      <c r="E507">
        <v>9525.7441375599992</v>
      </c>
      <c r="F507">
        <v>11782.5</v>
      </c>
      <c r="G507">
        <v>56.566123160434202</v>
      </c>
      <c r="H507">
        <v>-2.9376833748126399</v>
      </c>
      <c r="I507">
        <v>33.455316631756702</v>
      </c>
      <c r="J507">
        <v>-1.1107983632929801</v>
      </c>
      <c r="K507">
        <v>11021.452022789599</v>
      </c>
      <c r="L507">
        <v>9043.4754369890506</v>
      </c>
      <c r="M507">
        <v>69.948021124585196</v>
      </c>
      <c r="N507">
        <v>1.0665439004899</v>
      </c>
      <c r="O507">
        <v>9.8913643114789007</v>
      </c>
      <c r="P507">
        <v>100.042444821731</v>
      </c>
      <c r="Q507">
        <v>0.145024485876389</v>
      </c>
    </row>
    <row r="508" spans="1:17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-</v>
      </c>
      <c r="D508" t="s">
        <v>268</v>
      </c>
      <c r="E508">
        <v>9500.7337426800004</v>
      </c>
      <c r="F508">
        <v>270.56</v>
      </c>
      <c r="G508">
        <v>43.560148005939098</v>
      </c>
      <c r="H508">
        <v>5.0101118241935501</v>
      </c>
      <c r="I508">
        <v>-5.3191027567480402</v>
      </c>
      <c r="J508">
        <v>7.38063024251786</v>
      </c>
      <c r="K508">
        <v>256.15512509375998</v>
      </c>
      <c r="L508">
        <v>242.80528904508401</v>
      </c>
      <c r="M508">
        <v>35.077361963866402</v>
      </c>
      <c r="N508">
        <v>1.2827677619705</v>
      </c>
      <c r="O508">
        <v>26.958900059136599</v>
      </c>
      <c r="P508">
        <v>78.882644628099101</v>
      </c>
      <c r="Q508">
        <v>7.7194522071957997E-2</v>
      </c>
    </row>
    <row r="509" spans="1:17" hidden="1" x14ac:dyDescent="0.3">
      <c r="A509" t="s">
        <v>1141</v>
      </c>
      <c r="B509" t="s">
        <v>1142</v>
      </c>
      <c r="C509" t="str">
        <f>IFERROR(VLOOKUP(Table1[[#This Row],[Ticker]],[1]!Table1[[Symbol]:[Industry]],2,FALSE),"-")</f>
        <v>-</v>
      </c>
      <c r="D509" t="s">
        <v>137</v>
      </c>
      <c r="E509">
        <v>9500</v>
      </c>
      <c r="F509">
        <v>4729.95</v>
      </c>
      <c r="G509">
        <v>-29.6248931848985</v>
      </c>
      <c r="H509">
        <v>-3.98144924319939</v>
      </c>
      <c r="I509">
        <v>-7.8155986191060602</v>
      </c>
      <c r="J509">
        <v>-5.3217427902562102</v>
      </c>
      <c r="K509">
        <v>4765.0383891990596</v>
      </c>
      <c r="L509">
        <v>4862.7421138742702</v>
      </c>
      <c r="M509">
        <v>46.4805162118098</v>
      </c>
      <c r="N509">
        <v>1.5446366782006899</v>
      </c>
      <c r="O509">
        <v>47.443419063626401</v>
      </c>
      <c r="P509">
        <v>21.8431221020092</v>
      </c>
      <c r="Q509">
        <v>0.124955053286948</v>
      </c>
    </row>
    <row r="510" spans="1:17" hidden="1" x14ac:dyDescent="0.3">
      <c r="A510" t="s">
        <v>1143</v>
      </c>
      <c r="B510" t="s">
        <v>1144</v>
      </c>
      <c r="C510" t="str">
        <f>IFERROR(VLOOKUP(Table1[[#This Row],[Ticker]],[1]!Table1[[Symbol]:[Industry]],2,FALSE),"-")</f>
        <v>-</v>
      </c>
      <c r="D510" t="s">
        <v>371</v>
      </c>
      <c r="E510">
        <v>9484.9618052000005</v>
      </c>
      <c r="F510">
        <v>8600.65</v>
      </c>
      <c r="G510">
        <v>50.988325723538203</v>
      </c>
      <c r="H510">
        <v>-0.368229428957907</v>
      </c>
      <c r="I510">
        <v>0.24410017182673699</v>
      </c>
      <c r="J510">
        <v>0.48153429723402202</v>
      </c>
      <c r="K510">
        <v>8400.1500226504595</v>
      </c>
      <c r="L510">
        <v>7698.2354906581204</v>
      </c>
      <c r="M510">
        <v>59.150957355219099</v>
      </c>
      <c r="N510">
        <v>1.5154578295366401</v>
      </c>
      <c r="O510">
        <v>20.792614511693898</v>
      </c>
      <c r="P510">
        <v>88.652116692256996</v>
      </c>
      <c r="Q510">
        <v>0.17839977275250701</v>
      </c>
    </row>
    <row r="511" spans="1:17" x14ac:dyDescent="0.3">
      <c r="A511" t="s">
        <v>1145</v>
      </c>
      <c r="B511" t="s">
        <v>1146</v>
      </c>
      <c r="C511" t="str">
        <f>IFERROR(VLOOKUP(Table1[[#This Row],[Ticker]],[1]!Table1[[Symbol]:[Industry]],2,FALSE),"-")</f>
        <v>-</v>
      </c>
      <c r="D511" t="s">
        <v>101</v>
      </c>
      <c r="E511">
        <v>9478.3238163000005</v>
      </c>
      <c r="F511">
        <v>849.9</v>
      </c>
      <c r="G511">
        <v>-10.8527471316832</v>
      </c>
      <c r="H511">
        <v>1.2492570697247101</v>
      </c>
      <c r="I511">
        <v>-15.1356608070299</v>
      </c>
      <c r="J511">
        <v>1.3836844745538499</v>
      </c>
      <c r="K511">
        <v>815.56686129495904</v>
      </c>
      <c r="L511">
        <v>805.90456492905298</v>
      </c>
      <c r="M511">
        <v>67.811566067454507</v>
      </c>
      <c r="N511">
        <v>1.30398774094087</v>
      </c>
      <c r="O511">
        <v>17.6491351923755</v>
      </c>
      <c r="P511">
        <v>39.970355731225297</v>
      </c>
      <c r="Q511">
        <v>2.7176554008821002E-2</v>
      </c>
    </row>
    <row r="512" spans="1:17" x14ac:dyDescent="0.3">
      <c r="A512" t="s">
        <v>1147</v>
      </c>
      <c r="B512" t="s">
        <v>1148</v>
      </c>
      <c r="C512" t="str">
        <f>IFERROR(VLOOKUP(Table1[[#This Row],[Ticker]],[1]!Table1[[Symbol]:[Industry]],2,FALSE),"-")</f>
        <v>-</v>
      </c>
      <c r="D512" t="s">
        <v>485</v>
      </c>
      <c r="E512">
        <v>9417.3889116299997</v>
      </c>
      <c r="F512">
        <v>357.6</v>
      </c>
      <c r="G512">
        <v>136.53327353548201</v>
      </c>
      <c r="H512">
        <v>-4.8713412884877103</v>
      </c>
      <c r="I512">
        <v>23.149518980832099</v>
      </c>
      <c r="J512">
        <v>-7.3593986451079401</v>
      </c>
      <c r="K512">
        <v>349.42307481307603</v>
      </c>
      <c r="L512">
        <v>277.34404878316298</v>
      </c>
      <c r="M512">
        <v>50.747818775933702</v>
      </c>
      <c r="N512">
        <v>1.31550469900992</v>
      </c>
      <c r="O512">
        <v>10.067114093959701</v>
      </c>
      <c r="P512">
        <v>186.88327316486101</v>
      </c>
      <c r="Q512">
        <v>0.16810866442754899</v>
      </c>
    </row>
    <row r="513" spans="1:17" x14ac:dyDescent="0.3">
      <c r="A513" t="s">
        <v>1149</v>
      </c>
      <c r="B513" t="s">
        <v>1150</v>
      </c>
      <c r="C513" t="str">
        <f>IFERROR(VLOOKUP(Table1[[#This Row],[Ticker]],[1]!Table1[[Symbol]:[Industry]],2,FALSE),"-")</f>
        <v>-</v>
      </c>
      <c r="D513" t="s">
        <v>238</v>
      </c>
      <c r="E513">
        <v>9358.0458665649894</v>
      </c>
      <c r="F513">
        <v>5463.8</v>
      </c>
      <c r="G513">
        <v>10.8936382357863</v>
      </c>
      <c r="H513">
        <v>5.3201409970767504</v>
      </c>
      <c r="I513">
        <v>-9.5504055548955193</v>
      </c>
      <c r="J513">
        <v>0.57042148368661105</v>
      </c>
      <c r="K513">
        <v>4483.1345424636202</v>
      </c>
      <c r="L513">
        <v>4412.6212427401397</v>
      </c>
      <c r="M513">
        <v>58.638590707634897</v>
      </c>
      <c r="N513">
        <v>3.4074350040461598</v>
      </c>
      <c r="O513">
        <v>4.13997584098977</v>
      </c>
      <c r="P513">
        <v>44.466625242923797</v>
      </c>
      <c r="Q513">
        <v>0.11738263161669001</v>
      </c>
    </row>
    <row r="514" spans="1:17" x14ac:dyDescent="0.3">
      <c r="A514" t="s">
        <v>1151</v>
      </c>
      <c r="B514" t="s">
        <v>1152</v>
      </c>
      <c r="C514" t="str">
        <f>IFERROR(VLOOKUP(Table1[[#This Row],[Ticker]],[1]!Table1[[Symbol]:[Industry]],2,FALSE),"-")</f>
        <v>-</v>
      </c>
      <c r="D514" t="s">
        <v>129</v>
      </c>
      <c r="E514">
        <v>9306.3893406999996</v>
      </c>
      <c r="F514">
        <v>233.45</v>
      </c>
      <c r="G514">
        <v>38.369562754969898</v>
      </c>
      <c r="H514">
        <v>-9.2017058380251395</v>
      </c>
      <c r="I514">
        <v>-15.8825023072456</v>
      </c>
      <c r="J514">
        <v>-2.7856604206415101</v>
      </c>
      <c r="K514">
        <v>235.40558692043101</v>
      </c>
      <c r="L514">
        <v>219.72250987376799</v>
      </c>
      <c r="M514">
        <v>50.2893922609912</v>
      </c>
      <c r="N514">
        <v>0.55085921516405001</v>
      </c>
      <c r="O514">
        <v>21.632041122295998</v>
      </c>
      <c r="P514">
        <v>75.243028187516401</v>
      </c>
      <c r="Q514">
        <v>0.164362928204833</v>
      </c>
    </row>
    <row r="515" spans="1:17" x14ac:dyDescent="0.3">
      <c r="A515" t="s">
        <v>1153</v>
      </c>
      <c r="B515" t="s">
        <v>1154</v>
      </c>
      <c r="C515" t="str">
        <f>IFERROR(VLOOKUP(Table1[[#This Row],[Ticker]],[1]!Table1[[Symbol]:[Industry]],2,FALSE),"-")</f>
        <v>-</v>
      </c>
      <c r="D515" t="s">
        <v>715</v>
      </c>
      <c r="E515">
        <v>9267.0754012199995</v>
      </c>
      <c r="F515">
        <v>9002</v>
      </c>
      <c r="G515">
        <v>-9.1471919320930599</v>
      </c>
      <c r="H515">
        <v>23.9234737747786</v>
      </c>
      <c r="I515">
        <v>7.8737300087443104E-2</v>
      </c>
      <c r="J515">
        <v>16.517728540839201</v>
      </c>
      <c r="K515">
        <v>7518.5200359400196</v>
      </c>
      <c r="L515">
        <v>7545.5615204580299</v>
      </c>
      <c r="M515">
        <v>53.805957797515603</v>
      </c>
      <c r="N515">
        <v>2.4380098690107999</v>
      </c>
      <c r="O515">
        <v>8.1981781826260907</v>
      </c>
      <c r="P515">
        <v>36.576040781648203</v>
      </c>
      <c r="Q515">
        <v>4.9485999635135003E-2</v>
      </c>
    </row>
    <row r="516" spans="1:17" x14ac:dyDescent="0.3">
      <c r="A516" t="s">
        <v>1155</v>
      </c>
      <c r="B516" t="s">
        <v>1156</v>
      </c>
      <c r="C516" t="str">
        <f>IFERROR(VLOOKUP(Table1[[#This Row],[Ticker]],[1]!Table1[[Symbol]:[Industry]],2,FALSE),"-")</f>
        <v>-</v>
      </c>
      <c r="D516" t="s">
        <v>1157</v>
      </c>
      <c r="E516">
        <v>9199.0335676499999</v>
      </c>
      <c r="F516">
        <v>552.1</v>
      </c>
      <c r="G516">
        <v>12.1130099475844</v>
      </c>
      <c r="H516">
        <v>9.7458650900645907</v>
      </c>
      <c r="I516">
        <v>38.227386417983702</v>
      </c>
      <c r="J516">
        <v>-2.2065654569519899</v>
      </c>
      <c r="K516">
        <v>483.96238223683002</v>
      </c>
      <c r="L516">
        <v>410.59799798031798</v>
      </c>
      <c r="M516">
        <v>74.293604411917102</v>
      </c>
      <c r="N516">
        <v>0.73016685914430801</v>
      </c>
      <c r="O516">
        <v>5.3070095997101996</v>
      </c>
      <c r="P516">
        <v>78.326873385012902</v>
      </c>
      <c r="Q516">
        <v>6.5871784808547995E-2</v>
      </c>
    </row>
    <row r="517" spans="1:17" hidden="1" x14ac:dyDescent="0.3">
      <c r="A517" t="s">
        <v>1158</v>
      </c>
      <c r="B517" t="s">
        <v>1159</v>
      </c>
      <c r="C517" t="str">
        <f>IFERROR(VLOOKUP(Table1[[#This Row],[Ticker]],[1]!Table1[[Symbol]:[Industry]],2,FALSE),"-")</f>
        <v>-</v>
      </c>
      <c r="E517">
        <v>9151.2063605200001</v>
      </c>
      <c r="F517">
        <v>709.7</v>
      </c>
      <c r="G517">
        <v>22.818787586530998</v>
      </c>
      <c r="H517">
        <v>4.5967142506415897</v>
      </c>
      <c r="I517">
        <v>18.5511802678061</v>
      </c>
      <c r="J517">
        <v>-0.94643695488758794</v>
      </c>
      <c r="K517">
        <v>658.30170397515997</v>
      </c>
      <c r="L517">
        <v>571.43027580004502</v>
      </c>
      <c r="M517">
        <v>54.251605426442502</v>
      </c>
      <c r="N517">
        <v>1.4563308885403501</v>
      </c>
      <c r="O517">
        <v>4.1848668451458204</v>
      </c>
      <c r="P517">
        <v>77.424999999999997</v>
      </c>
      <c r="Q517">
        <v>9.8980217797108E-2</v>
      </c>
    </row>
    <row r="518" spans="1:17" x14ac:dyDescent="0.3">
      <c r="A518" t="s">
        <v>1160</v>
      </c>
      <c r="B518" t="s">
        <v>1161</v>
      </c>
      <c r="C518" t="str">
        <f>IFERROR(VLOOKUP(Table1[[#This Row],[Ticker]],[1]!Table1[[Symbol]:[Industry]],2,FALSE),"-")</f>
        <v>-</v>
      </c>
      <c r="D518" t="s">
        <v>1162</v>
      </c>
      <c r="E518">
        <v>9112.5358022399996</v>
      </c>
      <c r="F518">
        <v>608.45000000000005</v>
      </c>
      <c r="G518">
        <v>15.5748600264739</v>
      </c>
      <c r="H518">
        <v>-5.0458003316781799</v>
      </c>
      <c r="I518">
        <v>8.0071571648209492</v>
      </c>
      <c r="J518">
        <v>-3.75942080533697</v>
      </c>
      <c r="K518">
        <v>595.20293796006604</v>
      </c>
      <c r="L518">
        <v>533.67527064665899</v>
      </c>
      <c r="M518">
        <v>42.4949445747732</v>
      </c>
      <c r="N518">
        <v>0.37116749676938998</v>
      </c>
      <c r="O518">
        <v>10.181609006491801</v>
      </c>
      <c r="P518">
        <v>52.992205179783703</v>
      </c>
      <c r="Q518">
        <v>-5.0295938741140002E-2</v>
      </c>
    </row>
    <row r="519" spans="1:17" x14ac:dyDescent="0.3">
      <c r="A519" t="s">
        <v>1163</v>
      </c>
      <c r="B519" t="s">
        <v>1164</v>
      </c>
      <c r="C519" t="str">
        <f>IFERROR(VLOOKUP(Table1[[#This Row],[Ticker]],[1]!Table1[[Symbol]:[Industry]],2,FALSE),"-")</f>
        <v>-</v>
      </c>
      <c r="D519" t="s">
        <v>137</v>
      </c>
      <c r="E519">
        <v>9063.4883916399995</v>
      </c>
      <c r="F519">
        <v>618.20000000000005</v>
      </c>
      <c r="G519">
        <v>9.88054139321134</v>
      </c>
      <c r="H519">
        <v>3.9530296072173199</v>
      </c>
      <c r="I519">
        <v>3.28682905727337</v>
      </c>
      <c r="J519">
        <v>-0.57254483613383</v>
      </c>
      <c r="K519">
        <v>604.26936814012402</v>
      </c>
      <c r="L519">
        <v>564.27367864983898</v>
      </c>
      <c r="M519">
        <v>27.2304457192763</v>
      </c>
      <c r="N519">
        <v>0.73066596090604696</v>
      </c>
      <c r="O519">
        <v>9.8026528631510708</v>
      </c>
      <c r="P519">
        <v>37.637760213737003</v>
      </c>
      <c r="Q519">
        <v>0.14507717798718101</v>
      </c>
    </row>
    <row r="520" spans="1:17" x14ac:dyDescent="0.3">
      <c r="A520" t="s">
        <v>1165</v>
      </c>
      <c r="B520" t="s">
        <v>1166</v>
      </c>
      <c r="C520" t="str">
        <f>IFERROR(VLOOKUP(Table1[[#This Row],[Ticker]],[1]!Table1[[Symbol]:[Industry]],2,FALSE),"-")</f>
        <v>-</v>
      </c>
      <c r="D520" t="s">
        <v>21</v>
      </c>
      <c r="E520">
        <v>9023.96781903999</v>
      </c>
      <c r="F520">
        <v>1681.75</v>
      </c>
      <c r="G520">
        <v>-22.1638539238857</v>
      </c>
      <c r="H520">
        <v>19.180807817022</v>
      </c>
      <c r="I520">
        <v>-5.6214398917752302</v>
      </c>
      <c r="J520">
        <v>14.0600044241492</v>
      </c>
      <c r="K520">
        <v>1522.89761098556</v>
      </c>
      <c r="L520">
        <v>1534.1972228684599</v>
      </c>
      <c r="M520">
        <v>39.343219834144698</v>
      </c>
      <c r="N520">
        <v>3.1702430367369998</v>
      </c>
      <c r="O520">
        <v>6.9540657053664301</v>
      </c>
      <c r="P520">
        <v>21.3340067097146</v>
      </c>
      <c r="Q520">
        <v>-6.2069820585976002E-2</v>
      </c>
    </row>
    <row r="521" spans="1:17" x14ac:dyDescent="0.3">
      <c r="A521" t="s">
        <v>1167</v>
      </c>
      <c r="B521" t="s">
        <v>1168</v>
      </c>
      <c r="C521" t="str">
        <f>IFERROR(VLOOKUP(Table1[[#This Row],[Ticker]],[1]!Table1[[Symbol]:[Industry]],2,FALSE),"-")</f>
        <v>-</v>
      </c>
      <c r="D521" t="s">
        <v>146</v>
      </c>
      <c r="E521">
        <v>8985.7631000000001</v>
      </c>
      <c r="F521">
        <v>471.25</v>
      </c>
      <c r="G521">
        <v>37.112270518649503</v>
      </c>
      <c r="H521">
        <v>-8.0389625917882501</v>
      </c>
      <c r="I521">
        <v>3.54945330064719</v>
      </c>
      <c r="J521">
        <v>-2.1178980675084502</v>
      </c>
      <c r="K521">
        <v>438.31965859767899</v>
      </c>
      <c r="L521">
        <v>403.86040126127801</v>
      </c>
      <c r="M521">
        <v>70.518261420609406</v>
      </c>
      <c r="N521">
        <v>1.66058591263025</v>
      </c>
      <c r="O521">
        <v>16.180371352785102</v>
      </c>
      <c r="P521">
        <v>73.062798384135107</v>
      </c>
      <c r="Q521">
        <v>9.1582521578394999E-2</v>
      </c>
    </row>
    <row r="522" spans="1:17" x14ac:dyDescent="0.3">
      <c r="A522" t="s">
        <v>1169</v>
      </c>
      <c r="B522" t="s">
        <v>1170</v>
      </c>
      <c r="C522" t="str">
        <f>IFERROR(VLOOKUP(Table1[[#This Row],[Ticker]],[1]!Table1[[Symbol]:[Industry]],2,FALSE),"-")</f>
        <v>-</v>
      </c>
      <c r="D522" t="s">
        <v>445</v>
      </c>
      <c r="E522">
        <v>8949.8053237999993</v>
      </c>
      <c r="F522">
        <v>238.04</v>
      </c>
      <c r="G522">
        <v>18.548414935156401</v>
      </c>
      <c r="H522">
        <v>4.1369054671057803</v>
      </c>
      <c r="I522">
        <v>-8.3070637396519498</v>
      </c>
      <c r="J522">
        <v>6.6771365848516</v>
      </c>
      <c r="K522">
        <v>228.55010418141401</v>
      </c>
      <c r="L522">
        <v>217.279280872653</v>
      </c>
      <c r="M522">
        <v>41.6693296603734</v>
      </c>
      <c r="N522">
        <v>2.7037994545825099</v>
      </c>
      <c r="O522">
        <v>35.376407326499702</v>
      </c>
      <c r="P522">
        <v>62.873759835785101</v>
      </c>
      <c r="Q522">
        <v>6.2449390147209002E-2</v>
      </c>
    </row>
    <row r="523" spans="1:17" x14ac:dyDescent="0.3">
      <c r="A523" t="s">
        <v>1171</v>
      </c>
      <c r="B523" t="s">
        <v>1172</v>
      </c>
      <c r="C523" t="str">
        <f>IFERROR(VLOOKUP(Table1[[#This Row],[Ticker]],[1]!Table1[[Symbol]:[Industry]],2,FALSE),"-")</f>
        <v>-</v>
      </c>
      <c r="D523" t="s">
        <v>119</v>
      </c>
      <c r="E523">
        <v>8944.9135881700004</v>
      </c>
      <c r="F523">
        <v>84.93</v>
      </c>
      <c r="G523">
        <v>-34.971368291088297</v>
      </c>
      <c r="H523">
        <v>-0.48197081740516801</v>
      </c>
      <c r="I523">
        <v>-16.269043074170899</v>
      </c>
      <c r="J523">
        <v>-1.82524993430022</v>
      </c>
      <c r="K523">
        <v>84.366349757104601</v>
      </c>
      <c r="L523">
        <v>85.911245358583002</v>
      </c>
      <c r="M523">
        <v>53.1000831984204</v>
      </c>
      <c r="N523">
        <v>0.65584267205971603</v>
      </c>
      <c r="O523">
        <v>15.389144000941901</v>
      </c>
      <c r="P523">
        <v>17.3066298342541</v>
      </c>
    </row>
    <row r="524" spans="1:17" x14ac:dyDescent="0.3">
      <c r="A524" t="s">
        <v>1173</v>
      </c>
      <c r="B524" t="s">
        <v>1174</v>
      </c>
      <c r="C524" t="str">
        <f>IFERROR(VLOOKUP(Table1[[#This Row],[Ticker]],[1]!Table1[[Symbol]:[Industry]],2,FALSE),"-")</f>
        <v>-</v>
      </c>
      <c r="D524" t="s">
        <v>95</v>
      </c>
      <c r="E524">
        <v>8938.9952587250009</v>
      </c>
      <c r="F524">
        <v>286.3</v>
      </c>
      <c r="G524">
        <v>-74.798873420920302</v>
      </c>
      <c r="H524">
        <v>-9.1337839526914308</v>
      </c>
      <c r="I524">
        <v>-31.802434871569702</v>
      </c>
      <c r="J524">
        <v>-3.26207423593045</v>
      </c>
      <c r="K524">
        <v>295.47184261932301</v>
      </c>
      <c r="L524">
        <v>365.25849798565503</v>
      </c>
      <c r="M524">
        <v>52.1315106453456</v>
      </c>
      <c r="N524">
        <v>0.62404933057408496</v>
      </c>
      <c r="O524">
        <v>99.022004889975506</v>
      </c>
      <c r="P524">
        <v>9.6934865900383205</v>
      </c>
      <c r="Q524">
        <v>-7.7726318944613002E-2</v>
      </c>
    </row>
    <row r="525" spans="1:17" hidden="1" x14ac:dyDescent="0.3">
      <c r="A525" t="s">
        <v>1175</v>
      </c>
      <c r="B525" t="s">
        <v>1176</v>
      </c>
      <c r="C525" t="str">
        <f>IFERROR(VLOOKUP(Table1[[#This Row],[Ticker]],[1]!Table1[[Symbol]:[Industry]],2,FALSE),"-")</f>
        <v>-</v>
      </c>
      <c r="D525" t="s">
        <v>238</v>
      </c>
      <c r="E525">
        <v>8901.3216754000005</v>
      </c>
      <c r="F525">
        <v>6047.3</v>
      </c>
      <c r="G525">
        <v>22.189169665154001</v>
      </c>
      <c r="H525">
        <v>1.34029272385329</v>
      </c>
      <c r="I525">
        <v>-9.0595580258799906</v>
      </c>
      <c r="J525">
        <v>2.0293122122340499</v>
      </c>
      <c r="K525">
        <v>5648.63270772957</v>
      </c>
      <c r="L525">
        <v>5316.5219745229497</v>
      </c>
      <c r="M525">
        <v>61.584900195232798</v>
      </c>
      <c r="N525">
        <v>1.1675305597725401</v>
      </c>
      <c r="O525">
        <v>8.9072809352934197</v>
      </c>
      <c r="P525">
        <v>53.914482056502898</v>
      </c>
      <c r="Q525">
        <v>0.122979312739639</v>
      </c>
    </row>
    <row r="526" spans="1:17" x14ac:dyDescent="0.3">
      <c r="A526" t="s">
        <v>1177</v>
      </c>
      <c r="B526" t="s">
        <v>1178</v>
      </c>
      <c r="C526" t="str">
        <f>IFERROR(VLOOKUP(Table1[[#This Row],[Ticker]],[1]!Table1[[Symbol]:[Industry]],2,FALSE),"-")</f>
        <v>-</v>
      </c>
      <c r="D526" t="s">
        <v>1033</v>
      </c>
      <c r="E526">
        <v>8875.8023534099993</v>
      </c>
      <c r="F526">
        <v>51.51</v>
      </c>
      <c r="G526">
        <v>-8.3996998084269592</v>
      </c>
      <c r="H526">
        <v>15.766420430986001</v>
      </c>
      <c r="I526">
        <v>-1.1632758889027199</v>
      </c>
      <c r="J526">
        <v>0.91110236219748097</v>
      </c>
      <c r="K526">
        <v>44.770355876266102</v>
      </c>
      <c r="L526">
        <v>45.833289746059599</v>
      </c>
      <c r="M526">
        <v>37.260655913660301</v>
      </c>
      <c r="N526">
        <v>4.1949177697914299</v>
      </c>
      <c r="O526">
        <v>11.143467287905199</v>
      </c>
      <c r="P526">
        <v>40.930232558139501</v>
      </c>
      <c r="Q526">
        <v>8.2507042159897001E-2</v>
      </c>
    </row>
    <row r="527" spans="1:17" x14ac:dyDescent="0.3">
      <c r="A527" t="s">
        <v>1179</v>
      </c>
      <c r="B527" t="s">
        <v>1180</v>
      </c>
      <c r="C527" t="str">
        <f>IFERROR(VLOOKUP(Table1[[#This Row],[Ticker]],[1]!Table1[[Symbol]:[Industry]],2,FALSE),"-")</f>
        <v>-</v>
      </c>
      <c r="D527" t="s">
        <v>582</v>
      </c>
      <c r="E527">
        <v>8866.8964754999997</v>
      </c>
      <c r="F527">
        <v>1575.15</v>
      </c>
      <c r="G527">
        <v>-13.847658542487499</v>
      </c>
      <c r="H527">
        <v>11.052296294524901</v>
      </c>
      <c r="I527">
        <v>-1.40834359763536</v>
      </c>
      <c r="J527">
        <v>3.8839475443390699</v>
      </c>
      <c r="K527">
        <v>1472.30998146774</v>
      </c>
      <c r="L527">
        <v>1430.47950941554</v>
      </c>
      <c r="M527">
        <v>45.0409076564478</v>
      </c>
      <c r="N527">
        <v>1.26538308624823</v>
      </c>
      <c r="O527">
        <v>6.6565089039139096</v>
      </c>
      <c r="P527">
        <v>29.855729596042799</v>
      </c>
      <c r="Q527">
        <v>2.7948545927349998E-3</v>
      </c>
    </row>
    <row r="528" spans="1:17" x14ac:dyDescent="0.3">
      <c r="A528" t="s">
        <v>1181</v>
      </c>
      <c r="B528" t="s">
        <v>1182</v>
      </c>
      <c r="C528" t="str">
        <f>IFERROR(VLOOKUP(Table1[[#This Row],[Ticker]],[1]!Table1[[Symbol]:[Industry]],2,FALSE),"-")</f>
        <v>-</v>
      </c>
      <c r="D528" t="s">
        <v>523</v>
      </c>
      <c r="E528">
        <v>8838.1605785600004</v>
      </c>
      <c r="F528">
        <v>2670.1</v>
      </c>
      <c r="G528">
        <v>-28.3071562925081</v>
      </c>
      <c r="H528">
        <v>4.2254067110871896</v>
      </c>
      <c r="I528">
        <v>-10.7566236084807</v>
      </c>
      <c r="J528">
        <v>-0.52136749898821699</v>
      </c>
      <c r="K528">
        <v>2573.71998737992</v>
      </c>
      <c r="L528">
        <v>2598.4986881800601</v>
      </c>
      <c r="M528">
        <v>39.4050680477974</v>
      </c>
      <c r="N528">
        <v>0.72754205640924197</v>
      </c>
      <c r="O528">
        <v>11.381596194899</v>
      </c>
      <c r="P528">
        <v>18.8295505117934</v>
      </c>
      <c r="Q528">
        <v>-9.8359031476712003E-2</v>
      </c>
    </row>
    <row r="529" spans="1:17" hidden="1" x14ac:dyDescent="0.3">
      <c r="A529" t="s">
        <v>1183</v>
      </c>
      <c r="B529" t="s">
        <v>1184</v>
      </c>
      <c r="C529" t="str">
        <f>IFERROR(VLOOKUP(Table1[[#This Row],[Ticker]],[1]!Table1[[Symbol]:[Industry]],2,FALSE),"-")</f>
        <v>-</v>
      </c>
      <c r="D529" t="s">
        <v>143</v>
      </c>
      <c r="E529">
        <v>8819.7293456649895</v>
      </c>
      <c r="F529">
        <v>749.5</v>
      </c>
      <c r="G529">
        <v>680.77700481086299</v>
      </c>
      <c r="H529">
        <v>17.9032786899146</v>
      </c>
      <c r="I529">
        <v>233.64629565566301</v>
      </c>
      <c r="J529">
        <v>-7.3949316869797999</v>
      </c>
      <c r="K529">
        <v>652.04869179892398</v>
      </c>
      <c r="L529">
        <v>409.13003916527401</v>
      </c>
      <c r="M529">
        <v>53.675833287757499</v>
      </c>
      <c r="N529">
        <v>1.5600564592592301</v>
      </c>
      <c r="O529">
        <v>12.835223482321499</v>
      </c>
      <c r="P529">
        <v>886.18421052631504</v>
      </c>
      <c r="Q529">
        <v>0.24738673100627201</v>
      </c>
    </row>
    <row r="530" spans="1:17" hidden="1" x14ac:dyDescent="0.3">
      <c r="A530" t="s">
        <v>1185</v>
      </c>
      <c r="B530" t="s">
        <v>1186</v>
      </c>
      <c r="C530" t="str">
        <f>IFERROR(VLOOKUP(Table1[[#This Row],[Ticker]],[1]!Table1[[Symbol]:[Industry]],2,FALSE),"-")</f>
        <v>-</v>
      </c>
      <c r="D530" t="s">
        <v>143</v>
      </c>
      <c r="E530">
        <v>8775.2714596049991</v>
      </c>
      <c r="F530">
        <v>6826.3</v>
      </c>
      <c r="G530">
        <v>202.98159935796201</v>
      </c>
      <c r="H530">
        <v>-13.7949526014905</v>
      </c>
      <c r="I530">
        <v>19.957142976966601</v>
      </c>
      <c r="J530">
        <v>-4.92368014150642</v>
      </c>
      <c r="K530">
        <v>6864.0812326024798</v>
      </c>
      <c r="L530">
        <v>5363.5893093961304</v>
      </c>
      <c r="M530">
        <v>60.378048651963397</v>
      </c>
      <c r="N530">
        <v>0.81359244524111396</v>
      </c>
      <c r="O530">
        <v>17.1791453642529</v>
      </c>
      <c r="P530">
        <v>238.52219191668701</v>
      </c>
      <c r="Q530">
        <v>0.27160823447341997</v>
      </c>
    </row>
    <row r="531" spans="1:17" x14ac:dyDescent="0.3">
      <c r="A531" t="s">
        <v>1187</v>
      </c>
      <c r="B531" t="s">
        <v>1188</v>
      </c>
      <c r="C531" t="str">
        <f>IFERROR(VLOOKUP(Table1[[#This Row],[Ticker]],[1]!Table1[[Symbol]:[Industry]],2,FALSE),"-")</f>
        <v>-</v>
      </c>
      <c r="D531" t="s">
        <v>137</v>
      </c>
      <c r="E531">
        <v>8771.8170961899996</v>
      </c>
      <c r="F531">
        <v>153.94999999999999</v>
      </c>
      <c r="G531">
        <v>134.067184179018</v>
      </c>
      <c r="H531">
        <v>10.153135626618401</v>
      </c>
      <c r="I531">
        <v>60.517733618657701</v>
      </c>
      <c r="J531">
        <v>14.112718993117101</v>
      </c>
      <c r="K531">
        <v>133.20474549377701</v>
      </c>
      <c r="L531">
        <v>110.12904294006501</v>
      </c>
      <c r="M531">
        <v>78.143710799787598</v>
      </c>
      <c r="N531">
        <v>1.2560283066901501</v>
      </c>
      <c r="O531">
        <v>6.7619356934069703</v>
      </c>
      <c r="P531">
        <v>165.20241171403899</v>
      </c>
      <c r="Q531">
        <v>3.5013080046489002E-2</v>
      </c>
    </row>
    <row r="532" spans="1:17" x14ac:dyDescent="0.3">
      <c r="A532" t="s">
        <v>1189</v>
      </c>
      <c r="B532" t="s">
        <v>1190</v>
      </c>
      <c r="C532" t="str">
        <f>IFERROR(VLOOKUP(Table1[[#This Row],[Ticker]],[1]!Table1[[Symbol]:[Industry]],2,FALSE),"-")</f>
        <v>-</v>
      </c>
      <c r="D532" t="s">
        <v>21</v>
      </c>
      <c r="E532">
        <v>8766.0703945200003</v>
      </c>
      <c r="F532">
        <v>31.56</v>
      </c>
      <c r="G532">
        <v>69.549178265564095</v>
      </c>
      <c r="H532">
        <v>-2.8240858030532801</v>
      </c>
      <c r="I532">
        <v>32.671407088563697</v>
      </c>
      <c r="J532">
        <v>-1.84160897035674</v>
      </c>
      <c r="K532">
        <v>32.113111884001398</v>
      </c>
      <c r="L532">
        <v>28.408185968817701</v>
      </c>
      <c r="M532">
        <v>32.320539303501498</v>
      </c>
      <c r="N532">
        <v>0.81062281332393704</v>
      </c>
      <c r="O532">
        <v>34.664131812420699</v>
      </c>
      <c r="P532">
        <v>130.36496350364899</v>
      </c>
      <c r="Q532">
        <v>2.7873880022592001E-2</v>
      </c>
    </row>
    <row r="533" spans="1:17" x14ac:dyDescent="0.3">
      <c r="A533" t="s">
        <v>1191</v>
      </c>
      <c r="B533" t="s">
        <v>1192</v>
      </c>
      <c r="C533" t="str">
        <f>IFERROR(VLOOKUP(Table1[[#This Row],[Ticker]],[1]!Table1[[Symbol]:[Industry]],2,FALSE),"-")</f>
        <v>-</v>
      </c>
      <c r="D533" t="s">
        <v>101</v>
      </c>
      <c r="E533">
        <v>8750.5060280500002</v>
      </c>
      <c r="F533">
        <v>208.23</v>
      </c>
      <c r="G533">
        <v>16.818294516395699</v>
      </c>
      <c r="H533">
        <v>-5.8751881703202598</v>
      </c>
      <c r="I533">
        <v>9.1152591142151795</v>
      </c>
      <c r="J533">
        <v>-6.0782255960518796</v>
      </c>
      <c r="K533">
        <v>218.12236643446201</v>
      </c>
      <c r="L533">
        <v>194.265808592463</v>
      </c>
      <c r="M533">
        <v>40.327020865754498</v>
      </c>
      <c r="N533">
        <v>0.61921540778077899</v>
      </c>
      <c r="O533">
        <v>22.940978725447799</v>
      </c>
      <c r="P533">
        <v>48.682613352374098</v>
      </c>
      <c r="Q533">
        <v>6.3609684765881996E-2</v>
      </c>
    </row>
    <row r="534" spans="1:17" x14ac:dyDescent="0.3">
      <c r="A534" t="s">
        <v>1193</v>
      </c>
      <c r="B534" t="s">
        <v>1194</v>
      </c>
      <c r="C534" t="str">
        <f>IFERROR(VLOOKUP(Table1[[#This Row],[Ticker]],[1]!Table1[[Symbol]:[Industry]],2,FALSE),"-")</f>
        <v>-</v>
      </c>
      <c r="D534" t="s">
        <v>255</v>
      </c>
      <c r="E534">
        <v>8749.3131959999992</v>
      </c>
      <c r="F534">
        <v>670.5</v>
      </c>
      <c r="G534">
        <v>73.626359124378098</v>
      </c>
      <c r="H534">
        <v>15.0399580424076</v>
      </c>
      <c r="I534">
        <v>10.9878733938104</v>
      </c>
      <c r="J534">
        <v>-1.38377173860243</v>
      </c>
      <c r="K534">
        <v>579.25087558662506</v>
      </c>
      <c r="L534">
        <v>510.40037985891098</v>
      </c>
      <c r="M534">
        <v>63.769731937623398</v>
      </c>
      <c r="N534">
        <v>3.1509572641836199</v>
      </c>
      <c r="O534">
        <v>5.5630126771066299</v>
      </c>
      <c r="P534">
        <v>109.53124999999901</v>
      </c>
      <c r="Q534">
        <v>2.3864508448036E-2</v>
      </c>
    </row>
    <row r="535" spans="1:17" x14ac:dyDescent="0.3">
      <c r="A535" t="s">
        <v>1195</v>
      </c>
      <c r="B535" t="s">
        <v>1196</v>
      </c>
      <c r="C535" t="str">
        <f>IFERROR(VLOOKUP(Table1[[#This Row],[Ticker]],[1]!Table1[[Symbol]:[Industry]],2,FALSE),"-")</f>
        <v>-</v>
      </c>
      <c r="D535" t="s">
        <v>809</v>
      </c>
      <c r="E535">
        <v>8736.7763782000002</v>
      </c>
      <c r="F535">
        <v>1254.1500000000001</v>
      </c>
      <c r="G535">
        <v>64.167953228954104</v>
      </c>
      <c r="H535">
        <v>-0.27346471830828001</v>
      </c>
      <c r="I535">
        <v>22.523543549231999</v>
      </c>
      <c r="J535">
        <v>4.39729887947259</v>
      </c>
      <c r="K535">
        <v>1110.1990011006301</v>
      </c>
      <c r="L535">
        <v>939.07812596100098</v>
      </c>
      <c r="M535">
        <v>77.712496023572101</v>
      </c>
      <c r="N535">
        <v>0.77476850451660395</v>
      </c>
      <c r="O535">
        <v>3.4046964079256599</v>
      </c>
      <c r="P535">
        <v>93.930725220349402</v>
      </c>
      <c r="Q535">
        <v>6.5707701268720997E-2</v>
      </c>
    </row>
    <row r="536" spans="1:17" x14ac:dyDescent="0.3">
      <c r="A536" t="s">
        <v>1197</v>
      </c>
      <c r="B536" t="s">
        <v>1198</v>
      </c>
      <c r="C536" t="str">
        <f>IFERROR(VLOOKUP(Table1[[#This Row],[Ticker]],[1]!Table1[[Symbol]:[Industry]],2,FALSE),"-")</f>
        <v>-</v>
      </c>
      <c r="D536" t="s">
        <v>211</v>
      </c>
      <c r="E536">
        <v>8733.5840752099994</v>
      </c>
      <c r="F536">
        <v>2197.6</v>
      </c>
      <c r="G536">
        <v>8.4132480554861893</v>
      </c>
      <c r="H536">
        <v>-4.8044210220694401</v>
      </c>
      <c r="I536">
        <v>11.1011858929312</v>
      </c>
      <c r="J536">
        <v>1.2286404048144299</v>
      </c>
      <c r="K536">
        <v>2230.66297834222</v>
      </c>
      <c r="L536">
        <v>1939.0828644830201</v>
      </c>
      <c r="M536">
        <v>37.841298319458701</v>
      </c>
      <c r="N536">
        <v>0.368677696258223</v>
      </c>
      <c r="O536">
        <v>24.817983254459399</v>
      </c>
      <c r="P536">
        <v>50.324919625145299</v>
      </c>
      <c r="Q536">
        <v>-1.3557873504868E-2</v>
      </c>
    </row>
    <row r="537" spans="1:17" x14ac:dyDescent="0.3">
      <c r="A537" t="s">
        <v>1199</v>
      </c>
      <c r="B537" t="s">
        <v>1200</v>
      </c>
      <c r="C537" t="str">
        <f>IFERROR(VLOOKUP(Table1[[#This Row],[Ticker]],[1]!Table1[[Symbol]:[Industry]],2,FALSE),"-")</f>
        <v>-</v>
      </c>
      <c r="D537" t="s">
        <v>445</v>
      </c>
      <c r="E537">
        <v>8675.2953725000007</v>
      </c>
      <c r="F537">
        <v>189.18</v>
      </c>
      <c r="G537">
        <v>47.112559274496803</v>
      </c>
      <c r="H537">
        <v>16.2342592588248</v>
      </c>
      <c r="I537">
        <v>9.7332669963562903</v>
      </c>
      <c r="J537">
        <v>14.5846620088079</v>
      </c>
      <c r="K537">
        <v>161.06475560505399</v>
      </c>
      <c r="L537">
        <v>145.11267694859899</v>
      </c>
      <c r="M537">
        <v>70.941157142081806</v>
      </c>
      <c r="N537">
        <v>3.8274543506793601</v>
      </c>
      <c r="O537">
        <v>20.3615604186488</v>
      </c>
      <c r="P537">
        <v>79.743467933491701</v>
      </c>
      <c r="Q537">
        <v>6.0090604507091E-2</v>
      </c>
    </row>
    <row r="538" spans="1:17" hidden="1" x14ac:dyDescent="0.3">
      <c r="A538" t="s">
        <v>1201</v>
      </c>
      <c r="B538" t="s">
        <v>1202</v>
      </c>
      <c r="C538" t="str">
        <f>IFERROR(VLOOKUP(Table1[[#This Row],[Ticker]],[1]!Table1[[Symbol]:[Industry]],2,FALSE),"-")</f>
        <v>-</v>
      </c>
      <c r="D538" t="s">
        <v>114</v>
      </c>
      <c r="E538">
        <v>8661.4831158399993</v>
      </c>
      <c r="F538">
        <v>8889.25</v>
      </c>
      <c r="G538">
        <v>33.693030661226302</v>
      </c>
      <c r="H538">
        <v>14.278821475818599</v>
      </c>
      <c r="I538">
        <v>7.1005555277827099</v>
      </c>
      <c r="J538">
        <v>7.19309345651717</v>
      </c>
      <c r="K538">
        <v>7819.4332640422999</v>
      </c>
      <c r="L538">
        <v>7333.7306441686096</v>
      </c>
      <c r="M538">
        <v>42.191248737137002</v>
      </c>
      <c r="N538">
        <v>2.4761367586252399</v>
      </c>
      <c r="O538">
        <v>3.2483055375875201</v>
      </c>
      <c r="P538">
        <v>64.433037365889703</v>
      </c>
      <c r="Q538">
        <v>8.2011231446601995E-2</v>
      </c>
    </row>
    <row r="539" spans="1:17" hidden="1" x14ac:dyDescent="0.3">
      <c r="A539" t="s">
        <v>1203</v>
      </c>
      <c r="B539" t="s">
        <v>1204</v>
      </c>
      <c r="C539" t="str">
        <f>IFERROR(VLOOKUP(Table1[[#This Row],[Ticker]],[1]!Table1[[Symbol]:[Industry]],2,FALSE),"-")</f>
        <v>-</v>
      </c>
      <c r="D539" t="s">
        <v>668</v>
      </c>
      <c r="E539">
        <v>8642.3479203879997</v>
      </c>
      <c r="F539">
        <v>538.51</v>
      </c>
      <c r="G539">
        <v>-5.8002997170913799</v>
      </c>
      <c r="H539">
        <v>2.8705841303641302</v>
      </c>
      <c r="I539">
        <v>-0.30538734697528702</v>
      </c>
      <c r="J539">
        <v>2.7239318767593899</v>
      </c>
      <c r="K539">
        <v>503.54411213964698</v>
      </c>
      <c r="L539">
        <v>478.94514430202702</v>
      </c>
      <c r="M539">
        <v>73.886051750125603</v>
      </c>
      <c r="N539">
        <v>1.7681707139431599</v>
      </c>
      <c r="O539">
        <v>0.207981281684643</v>
      </c>
      <c r="P539">
        <v>25.488779623890199</v>
      </c>
      <c r="Q539">
        <v>-1.0545973830429E-2</v>
      </c>
    </row>
    <row r="540" spans="1:17" x14ac:dyDescent="0.3">
      <c r="A540" t="s">
        <v>1205</v>
      </c>
      <c r="B540" t="s">
        <v>1206</v>
      </c>
      <c r="C540" t="str">
        <f>IFERROR(VLOOKUP(Table1[[#This Row],[Ticker]],[1]!Table1[[Symbol]:[Industry]],2,FALSE),"-")</f>
        <v>-</v>
      </c>
      <c r="D540" t="s">
        <v>1157</v>
      </c>
      <c r="E540">
        <v>8605.9168261800005</v>
      </c>
      <c r="F540">
        <v>80.86</v>
      </c>
      <c r="G540">
        <v>0.65458051859453903</v>
      </c>
      <c r="H540">
        <v>-4.2869014965873404</v>
      </c>
      <c r="I540">
        <v>-20.102598395327401</v>
      </c>
      <c r="J540">
        <v>-3.57088560779586</v>
      </c>
      <c r="K540">
        <v>84.021636592100094</v>
      </c>
      <c r="L540">
        <v>85.426363568309498</v>
      </c>
      <c r="M540">
        <v>52.534006436381503</v>
      </c>
      <c r="N540">
        <v>1.6987803542518201</v>
      </c>
      <c r="O540">
        <v>67.820925055651699</v>
      </c>
      <c r="P540">
        <v>41.4873140857392</v>
      </c>
      <c r="Q540">
        <v>6.3307144087266995E-2</v>
      </c>
    </row>
    <row r="541" spans="1:17" x14ac:dyDescent="0.3">
      <c r="A541" t="s">
        <v>1207</v>
      </c>
      <c r="B541" t="s">
        <v>1208</v>
      </c>
      <c r="C541" t="str">
        <f>IFERROR(VLOOKUP(Table1[[#This Row],[Ticker]],[1]!Table1[[Symbol]:[Industry]],2,FALSE),"-")</f>
        <v>-</v>
      </c>
      <c r="D541" t="s">
        <v>65</v>
      </c>
      <c r="E541">
        <v>8600.4234768400001</v>
      </c>
      <c r="F541">
        <v>620.4</v>
      </c>
      <c r="G541">
        <v>120.246853622817</v>
      </c>
      <c r="H541">
        <v>0.88634988424885597</v>
      </c>
      <c r="I541">
        <v>36.8156939154984</v>
      </c>
      <c r="J541">
        <v>2.8186959986011599</v>
      </c>
      <c r="K541">
        <v>557.12766487826195</v>
      </c>
      <c r="L541">
        <v>456.86140993510401</v>
      </c>
      <c r="M541">
        <v>62.9940362794664</v>
      </c>
      <c r="N541">
        <v>1.6137035541317399</v>
      </c>
      <c r="O541">
        <v>1.5473887814313401</v>
      </c>
      <c r="P541">
        <v>190.926143024618</v>
      </c>
      <c r="Q541">
        <v>-1.7344751205788E-2</v>
      </c>
    </row>
    <row r="542" spans="1:17" hidden="1" x14ac:dyDescent="0.3">
      <c r="A542" t="s">
        <v>1209</v>
      </c>
      <c r="B542" t="s">
        <v>1210</v>
      </c>
      <c r="C542" t="str">
        <f>IFERROR(VLOOKUP(Table1[[#This Row],[Ticker]],[1]!Table1[[Symbol]:[Industry]],2,FALSE),"-")</f>
        <v>-</v>
      </c>
      <c r="D542" t="s">
        <v>255</v>
      </c>
      <c r="E542">
        <v>8571.6552521600006</v>
      </c>
      <c r="F542">
        <v>1955.2</v>
      </c>
      <c r="G542">
        <v>69.426051804036206</v>
      </c>
      <c r="H542">
        <v>-2.0166364192175501</v>
      </c>
      <c r="I542">
        <v>34.659115949531703</v>
      </c>
      <c r="J542">
        <v>0.67312654429456198</v>
      </c>
      <c r="K542">
        <v>1934.8811074545199</v>
      </c>
      <c r="L542">
        <v>1600.6536355088101</v>
      </c>
      <c r="M542">
        <v>41.8928256424674</v>
      </c>
      <c r="N542">
        <v>0.53752006106272499</v>
      </c>
      <c r="O542">
        <v>12.8273322422258</v>
      </c>
      <c r="P542">
        <v>106.872106864171</v>
      </c>
      <c r="Q542">
        <v>0.146957685941007</v>
      </c>
    </row>
    <row r="543" spans="1:17" x14ac:dyDescent="0.3">
      <c r="A543" t="s">
        <v>1211</v>
      </c>
      <c r="B543" t="s">
        <v>1212</v>
      </c>
      <c r="C543" t="str">
        <f>IFERROR(VLOOKUP(Table1[[#This Row],[Ticker]],[1]!Table1[[Symbol]:[Industry]],2,FALSE),"-")</f>
        <v>-</v>
      </c>
      <c r="D543" t="s">
        <v>46</v>
      </c>
      <c r="E543">
        <v>8560.6752302000004</v>
      </c>
      <c r="F543">
        <v>1245</v>
      </c>
      <c r="G543">
        <v>77.902550391599604</v>
      </c>
      <c r="H543">
        <v>-10.7267866978054</v>
      </c>
      <c r="I543">
        <v>45.002938568630299</v>
      </c>
      <c r="J543">
        <v>-3.20174029273729</v>
      </c>
      <c r="K543">
        <v>1165.7309936004899</v>
      </c>
      <c r="L543">
        <v>970.95908680735101</v>
      </c>
      <c r="M543">
        <v>83.388563052744701</v>
      </c>
      <c r="N543">
        <v>1.3893180789223201</v>
      </c>
      <c r="O543">
        <v>11.5662650602409</v>
      </c>
      <c r="P543">
        <v>108.03743002757101</v>
      </c>
      <c r="Q543">
        <v>0.155350293222869</v>
      </c>
    </row>
    <row r="544" spans="1:17" x14ac:dyDescent="0.3">
      <c r="A544" t="s">
        <v>1213</v>
      </c>
      <c r="B544" t="s">
        <v>1214</v>
      </c>
      <c r="C544" t="str">
        <f>IFERROR(VLOOKUP(Table1[[#This Row],[Ticker]],[1]!Table1[[Symbol]:[Industry]],2,FALSE),"-")</f>
        <v>-</v>
      </c>
      <c r="D544" t="s">
        <v>134</v>
      </c>
      <c r="E544">
        <v>8500.9978274699897</v>
      </c>
      <c r="F544">
        <v>491.3</v>
      </c>
      <c r="G544">
        <v>-13.753002419794001</v>
      </c>
      <c r="H544">
        <v>1.1881208551959099</v>
      </c>
      <c r="I544">
        <v>-37.163496275356401</v>
      </c>
      <c r="J544">
        <v>5.8054309136434101</v>
      </c>
      <c r="K544">
        <v>472.60457156364401</v>
      </c>
      <c r="L544">
        <v>493.72992368086102</v>
      </c>
      <c r="M544">
        <v>70.598439667823499</v>
      </c>
      <c r="N544">
        <v>1.70013761702667</v>
      </c>
      <c r="O544">
        <v>43.537553429676301</v>
      </c>
      <c r="P544">
        <v>27.246827246827198</v>
      </c>
    </row>
    <row r="545" spans="1:17" hidden="1" x14ac:dyDescent="0.3">
      <c r="A545" t="s">
        <v>1215</v>
      </c>
      <c r="B545" t="s">
        <v>1216</v>
      </c>
      <c r="C545" t="str">
        <f>IFERROR(VLOOKUP(Table1[[#This Row],[Ticker]],[1]!Table1[[Symbol]:[Industry]],2,FALSE),"-")</f>
        <v>-</v>
      </c>
      <c r="D545" t="s">
        <v>366</v>
      </c>
      <c r="E545">
        <v>8473.25641661999</v>
      </c>
      <c r="F545">
        <v>1908.7</v>
      </c>
      <c r="G545">
        <v>154.640601516245</v>
      </c>
      <c r="H545">
        <v>30.9307636113965</v>
      </c>
      <c r="I545">
        <v>170.61702317342599</v>
      </c>
      <c r="J545">
        <v>5.49828063963903</v>
      </c>
      <c r="K545">
        <v>1522.1805806657301</v>
      </c>
      <c r="M545">
        <v>57.030800740426002</v>
      </c>
      <c r="N545">
        <v>1.3024880727402499</v>
      </c>
      <c r="O545">
        <v>8.9746948184628206</v>
      </c>
      <c r="P545">
        <v>197.120174346201</v>
      </c>
    </row>
    <row r="546" spans="1:17" x14ac:dyDescent="0.3">
      <c r="A546" t="s">
        <v>1217</v>
      </c>
      <c r="B546" t="s">
        <v>1218</v>
      </c>
      <c r="C546" t="str">
        <f>IFERROR(VLOOKUP(Table1[[#This Row],[Ticker]],[1]!Table1[[Symbol]:[Industry]],2,FALSE),"-")</f>
        <v>-</v>
      </c>
      <c r="D546" t="s">
        <v>92</v>
      </c>
      <c r="E546">
        <v>8448.3276009599995</v>
      </c>
      <c r="F546">
        <v>762.15</v>
      </c>
      <c r="G546">
        <v>-30.824889589565601</v>
      </c>
      <c r="H546">
        <v>-4.7119074346069301</v>
      </c>
      <c r="I546">
        <v>-1.8880740271588501</v>
      </c>
      <c r="J546">
        <v>1.22804038528658</v>
      </c>
      <c r="K546">
        <v>740.05659392845496</v>
      </c>
      <c r="L546">
        <v>723.94038084692204</v>
      </c>
      <c r="M546">
        <v>69.703747144817498</v>
      </c>
      <c r="N546">
        <v>1.08649206634134</v>
      </c>
      <c r="O546">
        <v>16.578101423604199</v>
      </c>
      <c r="P546">
        <v>23.725649350649299</v>
      </c>
      <c r="Q546">
        <v>0.14169982026220301</v>
      </c>
    </row>
    <row r="547" spans="1:17" x14ac:dyDescent="0.3">
      <c r="A547" t="s">
        <v>1219</v>
      </c>
      <c r="B547" t="s">
        <v>1220</v>
      </c>
      <c r="C547" t="str">
        <f>IFERROR(VLOOKUP(Table1[[#This Row],[Ticker]],[1]!Table1[[Symbol]:[Industry]],2,FALSE),"-")</f>
        <v>-</v>
      </c>
      <c r="D547" t="s">
        <v>354</v>
      </c>
      <c r="E547">
        <v>8438.4210346100008</v>
      </c>
      <c r="F547">
        <v>745.4</v>
      </c>
      <c r="G547">
        <v>54.807270884256603</v>
      </c>
      <c r="H547">
        <v>-0.89029167828375</v>
      </c>
      <c r="I547">
        <v>-9.0143107539385401</v>
      </c>
      <c r="J547">
        <v>-0.63372997191552904</v>
      </c>
      <c r="K547">
        <v>726.89319870739996</v>
      </c>
      <c r="L547">
        <v>679.45942687127297</v>
      </c>
      <c r="M547">
        <v>51.073519037478803</v>
      </c>
      <c r="N547">
        <v>1.0894026912375101</v>
      </c>
      <c r="O547">
        <v>23.651730614435198</v>
      </c>
      <c r="P547">
        <v>85.008687019111406</v>
      </c>
      <c r="Q547">
        <v>9.4515913363639001E-2</v>
      </c>
    </row>
    <row r="548" spans="1:17" x14ac:dyDescent="0.3">
      <c r="A548" t="s">
        <v>1221</v>
      </c>
      <c r="B548" t="s">
        <v>1222</v>
      </c>
      <c r="C548" t="str">
        <f>IFERROR(VLOOKUP(Table1[[#This Row],[Ticker]],[1]!Table1[[Symbol]:[Industry]],2,FALSE),"-")</f>
        <v>-</v>
      </c>
      <c r="D548" t="s">
        <v>400</v>
      </c>
      <c r="E548">
        <v>8418.3029125600006</v>
      </c>
      <c r="F548">
        <v>225.3</v>
      </c>
      <c r="G548">
        <v>153.31192186977199</v>
      </c>
      <c r="H548">
        <v>-0.583986943961182</v>
      </c>
      <c r="I548">
        <v>-0.28846795723521601</v>
      </c>
      <c r="J548">
        <v>-9.0107229446076094</v>
      </c>
      <c r="K548">
        <v>218.472020289673</v>
      </c>
      <c r="L548">
        <v>191.72096379708401</v>
      </c>
      <c r="M548">
        <v>50.007324678872997</v>
      </c>
      <c r="N548">
        <v>1.5630852336119101</v>
      </c>
      <c r="O548">
        <v>10.9631602308033</v>
      </c>
      <c r="P548">
        <v>183.75314861460899</v>
      </c>
    </row>
    <row r="549" spans="1:17" x14ac:dyDescent="0.3">
      <c r="A549" t="s">
        <v>1223</v>
      </c>
      <c r="B549" t="s">
        <v>1224</v>
      </c>
      <c r="C549" t="str">
        <f>IFERROR(VLOOKUP(Table1[[#This Row],[Ticker]],[1]!Table1[[Symbol]:[Industry]],2,FALSE),"-")</f>
        <v>-</v>
      </c>
      <c r="D549" t="s">
        <v>78</v>
      </c>
      <c r="E549">
        <v>8408.8031075100007</v>
      </c>
      <c r="F549">
        <v>580.5</v>
      </c>
      <c r="G549">
        <v>154.86946445734699</v>
      </c>
      <c r="H549">
        <v>4.0004086448619498</v>
      </c>
      <c r="I549">
        <v>23.145954539138099</v>
      </c>
      <c r="J549">
        <v>8.3947875786187502</v>
      </c>
      <c r="K549">
        <v>520.81493199514898</v>
      </c>
      <c r="L549">
        <v>414.85894701473501</v>
      </c>
      <c r="M549">
        <v>67.163027185408495</v>
      </c>
      <c r="N549">
        <v>1.4906846232290001</v>
      </c>
      <c r="O549">
        <v>9.3540051679586504</v>
      </c>
      <c r="P549">
        <v>195.65807902890299</v>
      </c>
    </row>
    <row r="550" spans="1:17" hidden="1" x14ac:dyDescent="0.3">
      <c r="A550" t="s">
        <v>1225</v>
      </c>
      <c r="B550" t="s">
        <v>1226</v>
      </c>
      <c r="C550" t="str">
        <f>IFERROR(VLOOKUP(Table1[[#This Row],[Ticker]],[1]!Table1[[Symbol]:[Industry]],2,FALSE),"-")</f>
        <v>-</v>
      </c>
      <c r="E550">
        <v>8400.8686008000004</v>
      </c>
      <c r="F550">
        <v>444.15</v>
      </c>
      <c r="G550">
        <v>-47.282185182648497</v>
      </c>
      <c r="H550">
        <v>-1.9824425204085101</v>
      </c>
      <c r="I550">
        <v>-29.057447811076699</v>
      </c>
      <c r="J550">
        <v>-1.0218130181363501</v>
      </c>
      <c r="K550">
        <v>446.76675259585801</v>
      </c>
      <c r="L550">
        <v>470.55728221092801</v>
      </c>
      <c r="M550">
        <v>37.766028554560002</v>
      </c>
      <c r="N550">
        <v>1.93328909984618</v>
      </c>
      <c r="O550">
        <v>32.612856017111298</v>
      </c>
      <c r="P550">
        <v>11.834319526627199</v>
      </c>
      <c r="Q550">
        <v>-2.3390064892557998E-2</v>
      </c>
    </row>
    <row r="551" spans="1:17" x14ac:dyDescent="0.3">
      <c r="A551" t="s">
        <v>1227</v>
      </c>
      <c r="B551" t="s">
        <v>1228</v>
      </c>
      <c r="C551" t="str">
        <f>IFERROR(VLOOKUP(Table1[[#This Row],[Ticker]],[1]!Table1[[Symbol]:[Industry]],2,FALSE),"-")</f>
        <v>-</v>
      </c>
      <c r="D551" t="s">
        <v>159</v>
      </c>
      <c r="E551">
        <v>8378.40799376</v>
      </c>
      <c r="F551">
        <v>685.6</v>
      </c>
      <c r="G551">
        <v>-38.4158753289163</v>
      </c>
      <c r="H551">
        <v>-4.93305744080432</v>
      </c>
      <c r="I551">
        <v>-17.043919721246599</v>
      </c>
      <c r="J551">
        <v>-2.1708421942260099</v>
      </c>
      <c r="K551">
        <v>696.84246194085597</v>
      </c>
      <c r="L551">
        <v>722.54825017156395</v>
      </c>
      <c r="M551">
        <v>52.338175839099797</v>
      </c>
      <c r="N551">
        <v>0.90918885449307796</v>
      </c>
      <c r="O551">
        <v>42.648774795799199</v>
      </c>
      <c r="P551">
        <v>14.5339124624122</v>
      </c>
      <c r="Q551">
        <v>-9.3348154491688998E-2</v>
      </c>
    </row>
    <row r="552" spans="1:17" x14ac:dyDescent="0.3">
      <c r="A552" t="s">
        <v>1229</v>
      </c>
      <c r="B552" t="s">
        <v>1230</v>
      </c>
      <c r="C552" t="str">
        <f>IFERROR(VLOOKUP(Table1[[#This Row],[Ticker]],[1]!Table1[[Symbol]:[Industry]],2,FALSE),"-")</f>
        <v>-</v>
      </c>
      <c r="D552" t="s">
        <v>523</v>
      </c>
      <c r="E552">
        <v>8375.5660058399899</v>
      </c>
      <c r="F552">
        <v>771.55</v>
      </c>
      <c r="G552">
        <v>-52.080259828371602</v>
      </c>
      <c r="H552">
        <v>-2.5934278425677699</v>
      </c>
      <c r="I552">
        <v>-33.641165664800297</v>
      </c>
      <c r="J552">
        <v>-2.7252557810567399</v>
      </c>
      <c r="K552">
        <v>803.15341870642203</v>
      </c>
      <c r="L552">
        <v>878.42077180571403</v>
      </c>
      <c r="M552">
        <v>15.3773766961465</v>
      </c>
      <c r="N552">
        <v>0.93272440046546301</v>
      </c>
      <c r="O552">
        <v>43.386689132266198</v>
      </c>
      <c r="P552">
        <v>7.1002220988339797</v>
      </c>
      <c r="Q552">
        <v>-3.7747487291420002E-2</v>
      </c>
    </row>
    <row r="553" spans="1:17" hidden="1" x14ac:dyDescent="0.3">
      <c r="A553" t="s">
        <v>1231</v>
      </c>
      <c r="B553" t="s">
        <v>1232</v>
      </c>
      <c r="C553" t="str">
        <f>IFERROR(VLOOKUP(Table1[[#This Row],[Ticker]],[1]!Table1[[Symbol]:[Industry]],2,FALSE),"-")</f>
        <v>-</v>
      </c>
      <c r="D553" t="s">
        <v>668</v>
      </c>
      <c r="E553">
        <v>8375.5088797930002</v>
      </c>
      <c r="F553">
        <v>249.35</v>
      </c>
      <c r="G553">
        <v>1.4379671178586</v>
      </c>
      <c r="H553">
        <v>-0.77914879007983695</v>
      </c>
      <c r="I553">
        <v>0.43611793411525501</v>
      </c>
      <c r="J553">
        <v>-0.40621899508353698</v>
      </c>
      <c r="K553">
        <v>239.58922437288899</v>
      </c>
      <c r="L553">
        <v>225.14081933432999</v>
      </c>
      <c r="M553">
        <v>59.785019392106697</v>
      </c>
      <c r="N553">
        <v>0.61606346729079997</v>
      </c>
      <c r="O553">
        <v>1.52396230198517</v>
      </c>
      <c r="P553">
        <v>28.849731293923099</v>
      </c>
      <c r="Q553">
        <v>1.1816369177710001E-3</v>
      </c>
    </row>
    <row r="554" spans="1:17" hidden="1" x14ac:dyDescent="0.3">
      <c r="A554" t="s">
        <v>1233</v>
      </c>
      <c r="B554" t="s">
        <v>1234</v>
      </c>
      <c r="C554" t="str">
        <f>IFERROR(VLOOKUP(Table1[[#This Row],[Ticker]],[1]!Table1[[Symbol]:[Industry]],2,FALSE),"-")</f>
        <v>-</v>
      </c>
      <c r="D554" t="s">
        <v>1235</v>
      </c>
      <c r="E554">
        <v>8369.7008711939998</v>
      </c>
      <c r="F554">
        <v>1230.3900000000001</v>
      </c>
      <c r="K554">
        <v>1221.0284065276701</v>
      </c>
      <c r="L554">
        <v>1201.49851616978</v>
      </c>
      <c r="M554">
        <v>68.273684852772604</v>
      </c>
      <c r="N554">
        <v>1</v>
      </c>
      <c r="Q554">
        <v>-6.1080809493942997E-2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-</v>
      </c>
      <c r="D555" t="s">
        <v>1238</v>
      </c>
      <c r="E555">
        <v>8363.5100252800003</v>
      </c>
      <c r="F555">
        <v>321.64999999999998</v>
      </c>
      <c r="G555">
        <v>64.828938709879694</v>
      </c>
      <c r="H555">
        <v>-4.7845138667836702</v>
      </c>
      <c r="I555">
        <v>-5.9783566519196798</v>
      </c>
      <c r="J555">
        <v>-2.6920366473137598</v>
      </c>
      <c r="K555">
        <v>306.01513501321602</v>
      </c>
      <c r="L555">
        <v>285.532434743767</v>
      </c>
      <c r="M555">
        <v>74.285354721491899</v>
      </c>
      <c r="N555">
        <v>1.1966238370028</v>
      </c>
      <c r="O555">
        <v>13.461837400901601</v>
      </c>
      <c r="P555">
        <v>110.160078405749</v>
      </c>
      <c r="Q555">
        <v>6.3508353386861005E-2</v>
      </c>
    </row>
    <row r="556" spans="1:17" x14ac:dyDescent="0.3">
      <c r="A556" t="s">
        <v>1239</v>
      </c>
      <c r="B556" t="s">
        <v>1240</v>
      </c>
      <c r="C556" t="str">
        <f>IFERROR(VLOOKUP(Table1[[#This Row],[Ticker]],[1]!Table1[[Symbol]:[Industry]],2,FALSE),"-")</f>
        <v>-</v>
      </c>
      <c r="D556" t="s">
        <v>24</v>
      </c>
      <c r="E556">
        <v>8350.3882747799998</v>
      </c>
      <c r="F556">
        <v>226.56</v>
      </c>
      <c r="G556">
        <v>22.854101043695799</v>
      </c>
      <c r="H556">
        <v>0.95132010842306103</v>
      </c>
      <c r="I556">
        <v>-14.9877248723571</v>
      </c>
      <c r="J556">
        <v>2.8494814438302498</v>
      </c>
      <c r="K556">
        <v>223.404227685097</v>
      </c>
      <c r="L556">
        <v>220.99556989996799</v>
      </c>
      <c r="M556">
        <v>48.804710801716702</v>
      </c>
      <c r="N556">
        <v>1.14647349668237</v>
      </c>
      <c r="O556">
        <v>26.478637005649698</v>
      </c>
      <c r="P556">
        <v>51.494483450350998</v>
      </c>
      <c r="Q556">
        <v>0.12098380410213901</v>
      </c>
    </row>
    <row r="557" spans="1:17" x14ac:dyDescent="0.3">
      <c r="A557" t="s">
        <v>1241</v>
      </c>
      <c r="B557" t="s">
        <v>1242</v>
      </c>
      <c r="C557" t="str">
        <f>IFERROR(VLOOKUP(Table1[[#This Row],[Ticker]],[1]!Table1[[Symbol]:[Industry]],2,FALSE),"-")</f>
        <v>-</v>
      </c>
      <c r="D557" t="s">
        <v>134</v>
      </c>
      <c r="E557">
        <v>8144.6738905000002</v>
      </c>
      <c r="F557">
        <v>1175.6500000000001</v>
      </c>
      <c r="G557">
        <v>157.408770477476</v>
      </c>
      <c r="H557">
        <v>16.1922493257449</v>
      </c>
      <c r="I557">
        <v>41.215817958990002</v>
      </c>
      <c r="J557">
        <v>3.5266541057441301</v>
      </c>
      <c r="K557">
        <v>1003.44233376989</v>
      </c>
      <c r="L557">
        <v>837.83797952181101</v>
      </c>
      <c r="M557">
        <v>50.049507013233402</v>
      </c>
      <c r="N557">
        <v>1.5069316312696299</v>
      </c>
      <c r="O557">
        <v>4.6229745247309904</v>
      </c>
      <c r="P557">
        <v>199.83422596276401</v>
      </c>
      <c r="Q557">
        <v>0.20534872731479301</v>
      </c>
    </row>
    <row r="558" spans="1:17" x14ac:dyDescent="0.3">
      <c r="A558" t="s">
        <v>1243</v>
      </c>
      <c r="B558" t="s">
        <v>1244</v>
      </c>
      <c r="C558" t="str">
        <f>IFERROR(VLOOKUP(Table1[[#This Row],[Ticker]],[1]!Table1[[Symbol]:[Industry]],2,FALSE),"-")</f>
        <v>-</v>
      </c>
      <c r="D558" t="s">
        <v>65</v>
      </c>
      <c r="E558">
        <v>8125.8743475949996</v>
      </c>
      <c r="F558">
        <v>7342.05</v>
      </c>
      <c r="G558">
        <v>128.725308440454</v>
      </c>
      <c r="H558">
        <v>1.9807570043413001</v>
      </c>
      <c r="I558">
        <v>26.6473705542214</v>
      </c>
      <c r="J558">
        <v>2.5365419813872698</v>
      </c>
      <c r="K558">
        <v>6528.4661104182896</v>
      </c>
      <c r="L558">
        <v>5661.6627060271703</v>
      </c>
      <c r="M558">
        <v>40.913671942005898</v>
      </c>
      <c r="N558">
        <v>1.08506022508571</v>
      </c>
      <c r="O558">
        <v>6.10115703379845</v>
      </c>
      <c r="P558">
        <v>164.58314564226299</v>
      </c>
      <c r="Q558">
        <v>9.0782963260222005E-2</v>
      </c>
    </row>
    <row r="559" spans="1:17" x14ac:dyDescent="0.3">
      <c r="A559" t="s">
        <v>1245</v>
      </c>
      <c r="B559" t="s">
        <v>1246</v>
      </c>
      <c r="C559" t="str">
        <f>IFERROR(VLOOKUP(Table1[[#This Row],[Ticker]],[1]!Table1[[Symbol]:[Industry]],2,FALSE),"-")</f>
        <v>-</v>
      </c>
      <c r="D559" t="s">
        <v>296</v>
      </c>
      <c r="E559">
        <v>8124.9509719950001</v>
      </c>
      <c r="F559">
        <v>484.4</v>
      </c>
      <c r="G559">
        <v>37.117054077380999</v>
      </c>
      <c r="H559">
        <v>15.9754872574206</v>
      </c>
      <c r="I559">
        <v>22.168391035433299</v>
      </c>
      <c r="J559">
        <v>12.3102453791698</v>
      </c>
      <c r="K559">
        <v>419.42194079152301</v>
      </c>
      <c r="L559">
        <v>394.12105933026902</v>
      </c>
      <c r="M559">
        <v>45.613950366411103</v>
      </c>
      <c r="N559">
        <v>2.4911816947993199</v>
      </c>
      <c r="O559">
        <v>4.25268373245253</v>
      </c>
      <c r="P559">
        <v>68.927637314734</v>
      </c>
      <c r="Q559">
        <v>9.2764505703566993E-2</v>
      </c>
    </row>
    <row r="560" spans="1:17" x14ac:dyDescent="0.3">
      <c r="A560" t="s">
        <v>1247</v>
      </c>
      <c r="B560" t="s">
        <v>1248</v>
      </c>
      <c r="C560" t="str">
        <f>IFERROR(VLOOKUP(Table1[[#This Row],[Ticker]],[1]!Table1[[Symbol]:[Industry]],2,FALSE),"-")</f>
        <v>-</v>
      </c>
      <c r="D560" t="s">
        <v>60</v>
      </c>
      <c r="E560">
        <v>8108.8598486000001</v>
      </c>
      <c r="F560">
        <v>18.010000000000002</v>
      </c>
      <c r="G560">
        <v>194.52080710401501</v>
      </c>
      <c r="H560">
        <v>10.298942588113899</v>
      </c>
      <c r="I560">
        <v>83.592788606756201</v>
      </c>
      <c r="J560">
        <v>-6.8426461676636903</v>
      </c>
      <c r="K560">
        <v>14.9219295299277</v>
      </c>
      <c r="L560">
        <v>10.570011165109801</v>
      </c>
      <c r="M560">
        <v>85.030864432545698</v>
      </c>
      <c r="N560">
        <v>0.77069484948273403</v>
      </c>
      <c r="O560">
        <v>17.1571349250416</v>
      </c>
      <c r="P560">
        <v>318.83720930232499</v>
      </c>
      <c r="Q560">
        <v>0.123509544124071</v>
      </c>
    </row>
    <row r="561" spans="1:17" hidden="1" x14ac:dyDescent="0.3">
      <c r="A561" t="s">
        <v>1249</v>
      </c>
      <c r="B561" t="s">
        <v>1250</v>
      </c>
      <c r="C561" t="str">
        <f>IFERROR(VLOOKUP(Table1[[#This Row],[Ticker]],[1]!Table1[[Symbol]:[Industry]],2,FALSE),"-")</f>
        <v>-</v>
      </c>
      <c r="D561" t="s">
        <v>137</v>
      </c>
      <c r="E561">
        <v>8100.8675237399902</v>
      </c>
      <c r="F561">
        <v>671.8</v>
      </c>
      <c r="G561">
        <v>-5.32829316137392</v>
      </c>
      <c r="H561">
        <v>-9.3300766696377604</v>
      </c>
      <c r="I561">
        <v>-1.47303119100972</v>
      </c>
      <c r="J561">
        <v>-4.7007530685793402</v>
      </c>
      <c r="K561">
        <v>685.57197925888704</v>
      </c>
      <c r="L561">
        <v>638.83302946255901</v>
      </c>
      <c r="M561">
        <v>56.456585988798501</v>
      </c>
      <c r="N561">
        <v>0.42666636005633901</v>
      </c>
      <c r="O561">
        <v>11.640369157487299</v>
      </c>
      <c r="P561">
        <v>29.691119691119599</v>
      </c>
    </row>
    <row r="562" spans="1:17" x14ac:dyDescent="0.3">
      <c r="A562" t="s">
        <v>1251</v>
      </c>
      <c r="B562" t="s">
        <v>1252</v>
      </c>
      <c r="C562" t="str">
        <f>IFERROR(VLOOKUP(Table1[[#This Row],[Ticker]],[1]!Table1[[Symbol]:[Industry]],2,FALSE),"-")</f>
        <v>-</v>
      </c>
      <c r="D562" t="s">
        <v>159</v>
      </c>
      <c r="E562">
        <v>8050.7634969399996</v>
      </c>
      <c r="F562">
        <v>1028.25</v>
      </c>
      <c r="G562">
        <v>6.5915113607571199</v>
      </c>
      <c r="H562">
        <v>4.2697259482222503</v>
      </c>
      <c r="I562">
        <v>18.515046509159099</v>
      </c>
      <c r="J562">
        <v>-2.7823454462391402</v>
      </c>
      <c r="K562">
        <v>977.49628555597099</v>
      </c>
      <c r="L562">
        <v>872.89828961215403</v>
      </c>
      <c r="M562">
        <v>33.416383801198997</v>
      </c>
      <c r="N562">
        <v>0.45395984838960002</v>
      </c>
      <c r="O562">
        <v>13.007537077558901</v>
      </c>
      <c r="P562">
        <v>48.365918764879801</v>
      </c>
      <c r="Q562">
        <v>-2.6971311931986E-2</v>
      </c>
    </row>
    <row r="563" spans="1:17" x14ac:dyDescent="0.3">
      <c r="A563" t="s">
        <v>1253</v>
      </c>
      <c r="B563" t="s">
        <v>1254</v>
      </c>
      <c r="C563" t="str">
        <f>IFERROR(VLOOKUP(Table1[[#This Row],[Ticker]],[1]!Table1[[Symbol]:[Industry]],2,FALSE),"-")</f>
        <v>-</v>
      </c>
      <c r="D563" t="s">
        <v>523</v>
      </c>
      <c r="E563">
        <v>8034.7318790899899</v>
      </c>
      <c r="F563">
        <v>529.70000000000005</v>
      </c>
      <c r="G563">
        <v>-0.60591550479885803</v>
      </c>
      <c r="H563">
        <v>-0.93325821347785498</v>
      </c>
      <c r="I563">
        <v>-5.7703496134964398</v>
      </c>
      <c r="J563">
        <v>2.1526339200189</v>
      </c>
      <c r="K563">
        <v>513.81834905886399</v>
      </c>
      <c r="L563">
        <v>485.96327601991902</v>
      </c>
      <c r="M563">
        <v>37.9188167881711</v>
      </c>
      <c r="N563">
        <v>0.557063393463895</v>
      </c>
      <c r="O563">
        <v>9.8168774778176306</v>
      </c>
      <c r="P563">
        <v>32.756892230576398</v>
      </c>
      <c r="Q563">
        <v>-1.8320154946088001E-2</v>
      </c>
    </row>
    <row r="564" spans="1:17" hidden="1" x14ac:dyDescent="0.3">
      <c r="A564" t="s">
        <v>1255</v>
      </c>
      <c r="B564" t="s">
        <v>1256</v>
      </c>
      <c r="C564" t="str">
        <f>IFERROR(VLOOKUP(Table1[[#This Row],[Ticker]],[1]!Table1[[Symbol]:[Industry]],2,FALSE),"-")</f>
        <v>-</v>
      </c>
      <c r="D564" t="s">
        <v>65</v>
      </c>
      <c r="E564">
        <v>7962.6405484899997</v>
      </c>
      <c r="F564">
        <v>5024.3500000000004</v>
      </c>
      <c r="G564">
        <v>-29.838655966809601</v>
      </c>
      <c r="H564">
        <v>1.12147954273104</v>
      </c>
      <c r="I564">
        <v>-9.6396674055161995</v>
      </c>
      <c r="J564">
        <v>-1.4708891418373899</v>
      </c>
      <c r="K564">
        <v>4893.1176259867398</v>
      </c>
      <c r="L564">
        <v>4941.7023332892204</v>
      </c>
      <c r="M564">
        <v>55.819023980932599</v>
      </c>
      <c r="N564">
        <v>0.85900244183596297</v>
      </c>
      <c r="O564">
        <v>12.3100500562261</v>
      </c>
      <c r="P564">
        <v>8.3639775263935494</v>
      </c>
      <c r="Q564">
        <v>-0.108086304570414</v>
      </c>
    </row>
    <row r="565" spans="1:17" x14ac:dyDescent="0.3">
      <c r="A565" t="s">
        <v>1257</v>
      </c>
      <c r="B565" t="s">
        <v>1258</v>
      </c>
      <c r="C565" t="str">
        <f>IFERROR(VLOOKUP(Table1[[#This Row],[Ticker]],[1]!Table1[[Symbol]:[Industry]],2,FALSE),"-")</f>
        <v>-</v>
      </c>
      <c r="D565" t="s">
        <v>283</v>
      </c>
      <c r="E565">
        <v>7950.6343517349997</v>
      </c>
      <c r="F565">
        <v>770.6</v>
      </c>
      <c r="G565">
        <v>35.504578129027003</v>
      </c>
      <c r="H565">
        <v>-3.82367376530684</v>
      </c>
      <c r="I565">
        <v>11.0524194487586</v>
      </c>
      <c r="J565">
        <v>-3.2007872449293102</v>
      </c>
      <c r="K565">
        <v>754.79799011191903</v>
      </c>
      <c r="L565">
        <v>648.25023260004798</v>
      </c>
      <c r="M565">
        <v>56.1113238970445</v>
      </c>
      <c r="N565">
        <v>0.36689098225235001</v>
      </c>
      <c r="O565">
        <v>14.1967298209187</v>
      </c>
      <c r="P565">
        <v>76.237850200114295</v>
      </c>
      <c r="Q565">
        <v>1.6692064319404998E-2</v>
      </c>
    </row>
    <row r="566" spans="1:17" hidden="1" x14ac:dyDescent="0.3">
      <c r="A566" t="s">
        <v>1259</v>
      </c>
      <c r="B566" t="s">
        <v>1260</v>
      </c>
      <c r="C566" t="str">
        <f>IFERROR(VLOOKUP(Table1[[#This Row],[Ticker]],[1]!Table1[[Symbol]:[Industry]],2,FALSE),"-")</f>
        <v>-</v>
      </c>
      <c r="D566" t="s">
        <v>109</v>
      </c>
      <c r="E566">
        <v>7931.5065169999998</v>
      </c>
      <c r="F566">
        <v>2967.65</v>
      </c>
      <c r="G566">
        <v>-5.9977976779604303</v>
      </c>
      <c r="H566">
        <v>14.9351823357479</v>
      </c>
      <c r="I566">
        <v>-3.2110630197393801</v>
      </c>
      <c r="J566">
        <v>17.997678427664201</v>
      </c>
      <c r="K566">
        <v>2584.7418244289602</v>
      </c>
      <c r="L566">
        <v>2648.5296834088999</v>
      </c>
      <c r="M566">
        <v>32.447386631567902</v>
      </c>
      <c r="N566">
        <v>2.5395099187725401</v>
      </c>
      <c r="O566">
        <v>17.938436136336801</v>
      </c>
      <c r="P566">
        <v>26.3367390378884</v>
      </c>
      <c r="Q566">
        <v>4.9367526660540999E-2</v>
      </c>
    </row>
    <row r="567" spans="1:17" x14ac:dyDescent="0.3">
      <c r="A567" t="s">
        <v>1261</v>
      </c>
      <c r="B567" t="s">
        <v>1262</v>
      </c>
      <c r="C567" t="str">
        <f>IFERROR(VLOOKUP(Table1[[#This Row],[Ticker]],[1]!Table1[[Symbol]:[Industry]],2,FALSE),"-")</f>
        <v>-</v>
      </c>
      <c r="D567" t="s">
        <v>65</v>
      </c>
      <c r="E567">
        <v>7889.9893983299999</v>
      </c>
      <c r="F567">
        <v>947</v>
      </c>
      <c r="G567">
        <v>99.089924098795095</v>
      </c>
      <c r="H567">
        <v>7.0407323474057097</v>
      </c>
      <c r="I567">
        <v>34.369769443495798</v>
      </c>
      <c r="J567">
        <v>-3.8839573661990099</v>
      </c>
      <c r="K567">
        <v>879.35765212971296</v>
      </c>
      <c r="L567">
        <v>718.52077514310997</v>
      </c>
      <c r="M567">
        <v>47.609522540578098</v>
      </c>
      <c r="N567">
        <v>1.1198735351547799</v>
      </c>
      <c r="O567">
        <v>4.9472016895459401</v>
      </c>
      <c r="P567">
        <v>129.798592574617</v>
      </c>
      <c r="Q567">
        <v>-2.2723506004325999E-2</v>
      </c>
    </row>
    <row r="568" spans="1:17" hidden="1" x14ac:dyDescent="0.3">
      <c r="A568" t="s">
        <v>1263</v>
      </c>
      <c r="B568" t="s">
        <v>1264</v>
      </c>
      <c r="C568" t="str">
        <f>IFERROR(VLOOKUP(Table1[[#This Row],[Ticker]],[1]!Table1[[Symbol]:[Industry]],2,FALSE),"-")</f>
        <v>-</v>
      </c>
      <c r="D568" t="s">
        <v>1033</v>
      </c>
      <c r="E568">
        <v>7882.5185404000003</v>
      </c>
      <c r="F568">
        <v>742.9</v>
      </c>
      <c r="G568">
        <v>983.52718865350005</v>
      </c>
      <c r="H568">
        <v>-16.210273063313</v>
      </c>
      <c r="I568">
        <v>154.49609233952</v>
      </c>
      <c r="J568">
        <v>-6.7379140089048404</v>
      </c>
      <c r="K568">
        <v>684.37186023056802</v>
      </c>
      <c r="L568">
        <v>424.31300168803898</v>
      </c>
      <c r="M568">
        <v>67.037327934487493</v>
      </c>
      <c r="N568">
        <v>0.47366181517372102</v>
      </c>
      <c r="O568">
        <v>21.557410149414402</v>
      </c>
      <c r="P568">
        <v>1045.5666923670001</v>
      </c>
      <c r="Q568">
        <v>0.265626372124454</v>
      </c>
    </row>
    <row r="569" spans="1:17" x14ac:dyDescent="0.3">
      <c r="A569" t="s">
        <v>1265</v>
      </c>
      <c r="B569" t="s">
        <v>1266</v>
      </c>
      <c r="C569" t="str">
        <f>IFERROR(VLOOKUP(Table1[[#This Row],[Ticker]],[1]!Table1[[Symbol]:[Industry]],2,FALSE),"-")</f>
        <v>-</v>
      </c>
      <c r="D569" t="s">
        <v>349</v>
      </c>
      <c r="E569">
        <v>7844.9187365999996</v>
      </c>
      <c r="F569">
        <v>182.16</v>
      </c>
      <c r="G569">
        <v>-36.792803414818898</v>
      </c>
      <c r="H569">
        <v>-1.53969820267041</v>
      </c>
      <c r="I569">
        <v>-20.7079289842839</v>
      </c>
      <c r="J569">
        <v>2.4257079703816902</v>
      </c>
      <c r="K569">
        <v>174.157235705208</v>
      </c>
      <c r="L569">
        <v>191.830277319717</v>
      </c>
      <c r="M569">
        <v>63.8843042289813</v>
      </c>
      <c r="N569">
        <v>1.80624653901308</v>
      </c>
      <c r="O569">
        <v>41.6337285902503</v>
      </c>
      <c r="P569">
        <v>25.627586206896499</v>
      </c>
    </row>
    <row r="570" spans="1:17" x14ac:dyDescent="0.3">
      <c r="A570" t="s">
        <v>1267</v>
      </c>
      <c r="B570" t="s">
        <v>1268</v>
      </c>
      <c r="C570" t="str">
        <f>IFERROR(VLOOKUP(Table1[[#This Row],[Ticker]],[1]!Table1[[Symbol]:[Industry]],2,FALSE),"-")</f>
        <v>-</v>
      </c>
      <c r="D570" t="s">
        <v>1033</v>
      </c>
      <c r="E570">
        <v>7836.9494220249999</v>
      </c>
      <c r="F570">
        <v>440.7</v>
      </c>
      <c r="G570">
        <v>-13.489222723097701</v>
      </c>
      <c r="H570">
        <v>9.8936887296098597</v>
      </c>
      <c r="I570">
        <v>2.3994226716001998</v>
      </c>
      <c r="J570">
        <v>1.9614622523316101</v>
      </c>
      <c r="K570">
        <v>399.34420546112801</v>
      </c>
      <c r="L570">
        <v>394.01815082121698</v>
      </c>
      <c r="M570">
        <v>63.9635227991362</v>
      </c>
      <c r="N570">
        <v>2.4672679854741699</v>
      </c>
      <c r="O570">
        <v>10.2564102564102</v>
      </c>
      <c r="P570">
        <v>28.296943231440999</v>
      </c>
      <c r="Q570">
        <v>8.0731943497049999E-3</v>
      </c>
    </row>
    <row r="571" spans="1:17" x14ac:dyDescent="0.3">
      <c r="A571" t="s">
        <v>1269</v>
      </c>
      <c r="B571" t="s">
        <v>1270</v>
      </c>
      <c r="C571" t="str">
        <f>IFERROR(VLOOKUP(Table1[[#This Row],[Ticker]],[1]!Table1[[Symbol]:[Industry]],2,FALSE),"-")</f>
        <v>-</v>
      </c>
      <c r="D571" t="s">
        <v>46</v>
      </c>
      <c r="E571">
        <v>7834.0429132199997</v>
      </c>
      <c r="F571">
        <v>4985.7</v>
      </c>
      <c r="G571">
        <v>29.790414506461602</v>
      </c>
      <c r="H571">
        <v>-2.5172847243891998</v>
      </c>
      <c r="I571">
        <v>10.6781775071069</v>
      </c>
      <c r="J571">
        <v>-0.993347940923207</v>
      </c>
      <c r="K571">
        <v>4963.7815401282796</v>
      </c>
      <c r="L571">
        <v>4551.7386753064402</v>
      </c>
      <c r="M571">
        <v>47.893935619190003</v>
      </c>
      <c r="N571">
        <v>2.2681773675928798</v>
      </c>
      <c r="O571">
        <v>11.318370539743601</v>
      </c>
      <c r="P571">
        <v>58.575722396272297</v>
      </c>
      <c r="Q571">
        <v>0.22065046467500499</v>
      </c>
    </row>
    <row r="572" spans="1:17" x14ac:dyDescent="0.3">
      <c r="A572" t="s">
        <v>1271</v>
      </c>
      <c r="B572" t="s">
        <v>1272</v>
      </c>
      <c r="C572" t="str">
        <f>IFERROR(VLOOKUP(Table1[[#This Row],[Ticker]],[1]!Table1[[Symbol]:[Industry]],2,FALSE),"-")</f>
        <v>-</v>
      </c>
      <c r="D572" t="s">
        <v>887</v>
      </c>
      <c r="E572">
        <v>7814.6991253799997</v>
      </c>
      <c r="F572">
        <v>42.52</v>
      </c>
      <c r="G572">
        <v>-24.628504427826201</v>
      </c>
      <c r="H572">
        <v>-7.7907010723237704</v>
      </c>
      <c r="I572">
        <v>-2.2238705620156001</v>
      </c>
      <c r="J572">
        <v>-0.222023321552025</v>
      </c>
      <c r="K572">
        <v>43.546903412650799</v>
      </c>
      <c r="L572">
        <v>44.097508480309898</v>
      </c>
      <c r="M572">
        <v>44.181990976237302</v>
      </c>
      <c r="N572">
        <v>0.54969992825535297</v>
      </c>
      <c r="O572">
        <v>26.999059266227601</v>
      </c>
      <c r="P572">
        <v>14.9189189189189</v>
      </c>
      <c r="Q572">
        <v>8.3769294502287997E-2</v>
      </c>
    </row>
    <row r="573" spans="1:17" x14ac:dyDescent="0.3">
      <c r="A573" t="s">
        <v>1273</v>
      </c>
      <c r="B573" t="s">
        <v>1274</v>
      </c>
      <c r="C573" t="str">
        <f>IFERROR(VLOOKUP(Table1[[#This Row],[Ticker]],[1]!Table1[[Symbol]:[Industry]],2,FALSE),"-")</f>
        <v>-</v>
      </c>
      <c r="D573" t="s">
        <v>485</v>
      </c>
      <c r="E573">
        <v>7809.9689010350003</v>
      </c>
      <c r="F573">
        <v>288.64999999999998</v>
      </c>
      <c r="G573">
        <v>-34.968895191455097</v>
      </c>
      <c r="H573">
        <v>6.4716859189360498</v>
      </c>
      <c r="I573">
        <v>-8.5335104001397895</v>
      </c>
      <c r="J573">
        <v>-0.48148364258375698</v>
      </c>
      <c r="K573">
        <v>267.22231923904201</v>
      </c>
      <c r="L573">
        <v>274.53963316916202</v>
      </c>
      <c r="M573">
        <v>55.275608851152597</v>
      </c>
      <c r="N573">
        <v>0.42342038349324401</v>
      </c>
      <c r="O573">
        <v>17.408626364108699</v>
      </c>
      <c r="P573">
        <v>35.516431924882603</v>
      </c>
      <c r="Q573">
        <v>-9.2024508236905E-2</v>
      </c>
    </row>
    <row r="574" spans="1:17" x14ac:dyDescent="0.3">
      <c r="A574" t="s">
        <v>1275</v>
      </c>
      <c r="B574" t="s">
        <v>1276</v>
      </c>
      <c r="C574" t="str">
        <f>IFERROR(VLOOKUP(Table1[[#This Row],[Ticker]],[1]!Table1[[Symbol]:[Industry]],2,FALSE),"-")</f>
        <v>-</v>
      </c>
      <c r="D574" t="s">
        <v>621</v>
      </c>
      <c r="E574">
        <v>7724.1192600000004</v>
      </c>
      <c r="F574">
        <v>366</v>
      </c>
      <c r="G574">
        <v>57.622218372534903</v>
      </c>
      <c r="H574">
        <v>-8.6740862064515003</v>
      </c>
      <c r="I574">
        <v>12.8108578695182</v>
      </c>
      <c r="J574">
        <v>-3.8341493373197699</v>
      </c>
      <c r="K574">
        <v>362.33971194430097</v>
      </c>
      <c r="L574">
        <v>311.131244995835</v>
      </c>
      <c r="M574">
        <v>54.657227563132103</v>
      </c>
      <c r="N574">
        <v>0.57632962235401297</v>
      </c>
      <c r="O574">
        <v>10.655737704918</v>
      </c>
      <c r="P574">
        <v>88.903225806451601</v>
      </c>
      <c r="Q574">
        <v>0.100572506752851</v>
      </c>
    </row>
    <row r="575" spans="1:17" x14ac:dyDescent="0.3">
      <c r="A575" t="s">
        <v>1277</v>
      </c>
      <c r="B575" t="s">
        <v>1278</v>
      </c>
      <c r="C575" t="str">
        <f>IFERROR(VLOOKUP(Table1[[#This Row],[Ticker]],[1]!Table1[[Symbol]:[Industry]],2,FALSE),"-")</f>
        <v>-</v>
      </c>
      <c r="D575" t="s">
        <v>268</v>
      </c>
      <c r="E575">
        <v>7712.9275473449998</v>
      </c>
      <c r="F575">
        <v>689.35</v>
      </c>
      <c r="G575">
        <v>2.1506346255752402</v>
      </c>
      <c r="H575">
        <v>6.9212024338265996</v>
      </c>
      <c r="I575">
        <v>-4.0347354690437003</v>
      </c>
      <c r="J575">
        <v>1.06494139500411</v>
      </c>
      <c r="K575">
        <v>645.24968164495601</v>
      </c>
      <c r="L575">
        <v>629.35558659685</v>
      </c>
      <c r="M575">
        <v>47.639488123966999</v>
      </c>
      <c r="N575">
        <v>1.6989837297711301</v>
      </c>
      <c r="O575">
        <v>21.5202727206789</v>
      </c>
      <c r="P575">
        <v>39.502175452797701</v>
      </c>
    </row>
    <row r="576" spans="1:17" x14ac:dyDescent="0.3">
      <c r="A576" t="s">
        <v>1279</v>
      </c>
      <c r="B576" t="s">
        <v>1280</v>
      </c>
      <c r="C576" t="str">
        <f>IFERROR(VLOOKUP(Table1[[#This Row],[Ticker]],[1]!Table1[[Symbol]:[Industry]],2,FALSE),"-")</f>
        <v>-</v>
      </c>
      <c r="D576" t="s">
        <v>46</v>
      </c>
      <c r="E576">
        <v>7658.0181579999999</v>
      </c>
      <c r="F576">
        <v>344.35</v>
      </c>
      <c r="G576">
        <v>17.720224381439401</v>
      </c>
      <c r="H576">
        <v>22.835342509692499</v>
      </c>
      <c r="I576">
        <v>18.442380862669001</v>
      </c>
      <c r="J576">
        <v>-12.0155664009423</v>
      </c>
      <c r="K576">
        <v>310.30047663311302</v>
      </c>
      <c r="L576">
        <v>277.94819451474501</v>
      </c>
      <c r="M576">
        <v>70.083765390410406</v>
      </c>
      <c r="N576">
        <v>1.03285807683771</v>
      </c>
      <c r="O576">
        <v>18.193698272106801</v>
      </c>
      <c r="P576">
        <v>45.448785638859498</v>
      </c>
      <c r="Q576">
        <v>-9.7896634982059996E-3</v>
      </c>
    </row>
    <row r="577" spans="1:17" x14ac:dyDescent="0.3">
      <c r="A577" t="s">
        <v>1281</v>
      </c>
      <c r="B577" t="s">
        <v>1282</v>
      </c>
      <c r="C577" t="str">
        <f>IFERROR(VLOOKUP(Table1[[#This Row],[Ticker]],[1]!Table1[[Symbol]:[Industry]],2,FALSE),"-")</f>
        <v>-</v>
      </c>
      <c r="D577" t="s">
        <v>65</v>
      </c>
      <c r="E577">
        <v>7648.81774632</v>
      </c>
      <c r="F577">
        <v>463.2</v>
      </c>
      <c r="G577">
        <v>16.009123004981902</v>
      </c>
      <c r="H577">
        <v>-5.4035064609325101</v>
      </c>
      <c r="I577">
        <v>5.2135414540284</v>
      </c>
      <c r="J577">
        <v>-0.93206674731336803</v>
      </c>
      <c r="K577">
        <v>452.80518492491802</v>
      </c>
      <c r="L577">
        <v>418.38395283868101</v>
      </c>
      <c r="M577">
        <v>54.223439925805899</v>
      </c>
      <c r="N577">
        <v>0.736190399417474</v>
      </c>
      <c r="O577">
        <v>5.7750431778929201</v>
      </c>
      <c r="P577">
        <v>51.100962322622699</v>
      </c>
      <c r="Q577">
        <v>5.7024598740209997E-3</v>
      </c>
    </row>
    <row r="578" spans="1:17" x14ac:dyDescent="0.3">
      <c r="A578" t="s">
        <v>1283</v>
      </c>
      <c r="B578" t="s">
        <v>1284</v>
      </c>
      <c r="C578" t="str">
        <f>IFERROR(VLOOKUP(Table1[[#This Row],[Ticker]],[1]!Table1[[Symbol]:[Industry]],2,FALSE),"-")</f>
        <v>-</v>
      </c>
      <c r="D578" t="s">
        <v>65</v>
      </c>
      <c r="E578">
        <v>7633.5433013699903</v>
      </c>
      <c r="F578">
        <v>163.28</v>
      </c>
      <c r="G578">
        <v>52.243702687289897</v>
      </c>
      <c r="H578">
        <v>-5.5279877887333297</v>
      </c>
      <c r="I578">
        <v>-8.2239657657637295</v>
      </c>
      <c r="J578">
        <v>1.2212702629597101</v>
      </c>
      <c r="K578">
        <v>159.31847075481801</v>
      </c>
      <c r="L578">
        <v>144.36243278072399</v>
      </c>
      <c r="M578">
        <v>59.684613774049197</v>
      </c>
      <c r="N578">
        <v>0.50520743114717903</v>
      </c>
      <c r="O578">
        <v>13.608525232729001</v>
      </c>
      <c r="P578">
        <v>81.120354963948898</v>
      </c>
      <c r="Q578">
        <v>8.1275578091409006E-2</v>
      </c>
    </row>
    <row r="579" spans="1:17" x14ac:dyDescent="0.3">
      <c r="A579" t="s">
        <v>1285</v>
      </c>
      <c r="B579" t="s">
        <v>1286</v>
      </c>
      <c r="C579" t="str">
        <f>IFERROR(VLOOKUP(Table1[[#This Row],[Ticker]],[1]!Table1[[Symbol]:[Industry]],2,FALSE),"-")</f>
        <v>-</v>
      </c>
      <c r="D579" t="s">
        <v>630</v>
      </c>
      <c r="E579">
        <v>7628.9027120000001</v>
      </c>
      <c r="F579">
        <v>41.94</v>
      </c>
      <c r="G579">
        <v>-14.52696899851</v>
      </c>
      <c r="H579">
        <v>-7.7857045623483296</v>
      </c>
      <c r="I579">
        <v>-30.688054076771</v>
      </c>
      <c r="J579">
        <v>-4.2868305504195501</v>
      </c>
      <c r="K579">
        <v>44.562951538874103</v>
      </c>
      <c r="L579">
        <v>47.104907780907901</v>
      </c>
      <c r="M579">
        <v>64.762106496168599</v>
      </c>
      <c r="N579">
        <v>1.9638596077393</v>
      </c>
      <c r="O579">
        <v>63.805436337625103</v>
      </c>
      <c r="P579">
        <v>13.1983805668016</v>
      </c>
      <c r="Q579">
        <v>-2.5197570299450001E-3</v>
      </c>
    </row>
    <row r="580" spans="1:17" x14ac:dyDescent="0.3">
      <c r="A580" t="s">
        <v>1287</v>
      </c>
      <c r="B580" t="s">
        <v>1288</v>
      </c>
      <c r="C580" t="str">
        <f>IFERROR(VLOOKUP(Table1[[#This Row],[Ticker]],[1]!Table1[[Symbol]:[Industry]],2,FALSE),"-")</f>
        <v>-</v>
      </c>
      <c r="D580" t="s">
        <v>21</v>
      </c>
      <c r="E580">
        <v>7627.4896671899996</v>
      </c>
      <c r="F580">
        <v>2687.75</v>
      </c>
      <c r="G580">
        <v>13.951078320441299</v>
      </c>
      <c r="H580">
        <v>5.5830286194638701</v>
      </c>
      <c r="I580">
        <v>-14.0161347447435</v>
      </c>
      <c r="J580">
        <v>-0.82630464564216699</v>
      </c>
      <c r="K580">
        <v>2615.0955723165798</v>
      </c>
      <c r="L580">
        <v>2531.8702367117598</v>
      </c>
      <c r="M580">
        <v>46.486118932234902</v>
      </c>
      <c r="N580">
        <v>0.96910926665484498</v>
      </c>
      <c r="O580">
        <v>17.012370942237901</v>
      </c>
      <c r="P580">
        <v>42.208994708994702</v>
      </c>
      <c r="Q580">
        <v>5.0490052665100003E-3</v>
      </c>
    </row>
    <row r="581" spans="1:17" x14ac:dyDescent="0.3">
      <c r="A581" t="s">
        <v>1289</v>
      </c>
      <c r="B581" t="s">
        <v>1290</v>
      </c>
      <c r="C581" t="str">
        <f>IFERROR(VLOOKUP(Table1[[#This Row],[Ticker]],[1]!Table1[[Symbol]:[Industry]],2,FALSE),"-")</f>
        <v>-</v>
      </c>
      <c r="D581" t="s">
        <v>235</v>
      </c>
      <c r="E581">
        <v>7610.5273031999996</v>
      </c>
      <c r="F581">
        <v>595.54999999999995</v>
      </c>
      <c r="G581">
        <v>-34.931596874984301</v>
      </c>
      <c r="H581">
        <v>-0.49291934158210998</v>
      </c>
      <c r="I581">
        <v>-18.069764119380299</v>
      </c>
      <c r="J581">
        <v>-2.8167175188755902</v>
      </c>
      <c r="K581">
        <v>591.00241688110702</v>
      </c>
      <c r="L581">
        <v>603.85696378494504</v>
      </c>
      <c r="M581">
        <v>53.8534842356027</v>
      </c>
      <c r="N581">
        <v>1.41628803771747</v>
      </c>
      <c r="O581">
        <v>25.850054571404499</v>
      </c>
      <c r="P581">
        <v>7.9677302393038296</v>
      </c>
      <c r="Q581">
        <v>3.0099695472539999E-2</v>
      </c>
    </row>
    <row r="582" spans="1:17" x14ac:dyDescent="0.3">
      <c r="A582" t="s">
        <v>1291</v>
      </c>
      <c r="B582" t="s">
        <v>1292</v>
      </c>
      <c r="C582" t="str">
        <f>IFERROR(VLOOKUP(Table1[[#This Row],[Ticker]],[1]!Table1[[Symbol]:[Industry]],2,FALSE),"-")</f>
        <v>-</v>
      </c>
      <c r="D582" t="s">
        <v>940</v>
      </c>
      <c r="E582">
        <v>7595.6006399999997</v>
      </c>
      <c r="F582">
        <v>955.25</v>
      </c>
      <c r="G582">
        <v>135.164865345019</v>
      </c>
      <c r="H582">
        <v>10.248590660237999</v>
      </c>
      <c r="I582">
        <v>44.4809320641642</v>
      </c>
      <c r="J582">
        <v>-2.1413286481051998</v>
      </c>
      <c r="K582">
        <v>805.42745694833798</v>
      </c>
      <c r="L582">
        <v>627.68091957480601</v>
      </c>
      <c r="M582">
        <v>81.005515269666802</v>
      </c>
      <c r="N582">
        <v>1.68844278568128</v>
      </c>
      <c r="O582">
        <v>10.8610311436796</v>
      </c>
      <c r="P582">
        <v>179.68086663738799</v>
      </c>
      <c r="Q582">
        <v>0.180903840639903</v>
      </c>
    </row>
    <row r="583" spans="1:17" hidden="1" x14ac:dyDescent="0.3">
      <c r="A583" t="s">
        <v>1293</v>
      </c>
      <c r="B583" t="s">
        <v>1294</v>
      </c>
      <c r="C583" t="str">
        <f>IFERROR(VLOOKUP(Table1[[#This Row],[Ticker]],[1]!Table1[[Symbol]:[Industry]],2,FALSE),"-")</f>
        <v>-</v>
      </c>
      <c r="D583" t="s">
        <v>238</v>
      </c>
      <c r="E583">
        <v>7589.7868207499996</v>
      </c>
      <c r="F583">
        <v>1349.4</v>
      </c>
      <c r="G583">
        <v>81.637562158705506</v>
      </c>
      <c r="H583">
        <v>11.6342338927083</v>
      </c>
      <c r="I583">
        <v>113.958887505254</v>
      </c>
      <c r="J583">
        <v>-3.4609512518989098</v>
      </c>
      <c r="K583">
        <v>1123.7183208981701</v>
      </c>
      <c r="L583">
        <v>831.83962476679096</v>
      </c>
      <c r="M583">
        <v>57.225187931976201</v>
      </c>
      <c r="N583">
        <v>0.88351466526591005</v>
      </c>
      <c r="O583">
        <v>5.2356602934637602</v>
      </c>
      <c r="P583">
        <v>149.403936789575</v>
      </c>
    </row>
    <row r="584" spans="1:17" x14ac:dyDescent="0.3">
      <c r="A584" t="s">
        <v>1295</v>
      </c>
      <c r="B584" t="s">
        <v>1296</v>
      </c>
      <c r="C584" t="str">
        <f>IFERROR(VLOOKUP(Table1[[#This Row],[Ticker]],[1]!Table1[[Symbol]:[Industry]],2,FALSE),"-")</f>
        <v>-</v>
      </c>
      <c r="D584" t="s">
        <v>1033</v>
      </c>
      <c r="E584">
        <v>7544.3184671199997</v>
      </c>
      <c r="F584">
        <v>400.8</v>
      </c>
      <c r="G584">
        <v>14.105693871277399</v>
      </c>
      <c r="H584">
        <v>12.3959980605637</v>
      </c>
      <c r="I584">
        <v>8.6391148852307005</v>
      </c>
      <c r="J584">
        <v>0.62234575465234399</v>
      </c>
      <c r="K584">
        <v>356.71981212007603</v>
      </c>
      <c r="L584">
        <v>339.99671758807699</v>
      </c>
      <c r="M584">
        <v>39.55189233446</v>
      </c>
      <c r="N584">
        <v>2.94040506562916</v>
      </c>
      <c r="O584">
        <v>6.5369261477045804</v>
      </c>
      <c r="P584">
        <v>49.8317757009345</v>
      </c>
      <c r="Q584">
        <v>8.5432736538953002E-2</v>
      </c>
    </row>
    <row r="585" spans="1:17" hidden="1" x14ac:dyDescent="0.3">
      <c r="A585" t="s">
        <v>1297</v>
      </c>
      <c r="B585" t="s">
        <v>1298</v>
      </c>
      <c r="C585" t="str">
        <f>IFERROR(VLOOKUP(Table1[[#This Row],[Ticker]],[1]!Table1[[Symbol]:[Industry]],2,FALSE),"-")</f>
        <v>-</v>
      </c>
      <c r="D585" t="s">
        <v>283</v>
      </c>
      <c r="E585">
        <v>7533.2080976899997</v>
      </c>
      <c r="F585">
        <v>1233.05</v>
      </c>
      <c r="G585">
        <v>-10.9525942885642</v>
      </c>
      <c r="H585">
        <v>6.2935040359522496</v>
      </c>
      <c r="I585">
        <v>-0.78961347860730902</v>
      </c>
      <c r="J585">
        <v>1.4237986954460999</v>
      </c>
      <c r="K585">
        <v>1219.1510078963399</v>
      </c>
      <c r="M585">
        <v>25.690899736855901</v>
      </c>
      <c r="N585">
        <v>1.63890894820463</v>
      </c>
      <c r="O585">
        <v>34.134868821215697</v>
      </c>
      <c r="P585">
        <v>26.220698126727399</v>
      </c>
    </row>
    <row r="586" spans="1:17" x14ac:dyDescent="0.3">
      <c r="A586" t="s">
        <v>1299</v>
      </c>
      <c r="B586" t="s">
        <v>1300</v>
      </c>
      <c r="C586" t="str">
        <f>IFERROR(VLOOKUP(Table1[[#This Row],[Ticker]],[1]!Table1[[Symbol]:[Industry]],2,FALSE),"-")</f>
        <v>-</v>
      </c>
      <c r="D586" t="s">
        <v>101</v>
      </c>
      <c r="E586">
        <v>7512.5969564999996</v>
      </c>
      <c r="F586">
        <v>164.75</v>
      </c>
      <c r="G586">
        <v>4.5031211158821502</v>
      </c>
      <c r="H586">
        <v>6.8882107163823703</v>
      </c>
      <c r="I586">
        <v>-20.5879360739684</v>
      </c>
      <c r="J586">
        <v>0.95694099876243799</v>
      </c>
      <c r="K586">
        <v>161.20376687924301</v>
      </c>
      <c r="L586">
        <v>158.24464468714299</v>
      </c>
      <c r="M586">
        <v>47.448245037185302</v>
      </c>
      <c r="N586">
        <v>1.1974737118340499</v>
      </c>
      <c r="O586">
        <v>20.7890743550834</v>
      </c>
      <c r="P586">
        <v>37.348895373072097</v>
      </c>
      <c r="Q586">
        <v>-2.1509283471607001E-2</v>
      </c>
    </row>
    <row r="587" spans="1:17" x14ac:dyDescent="0.3">
      <c r="A587" t="s">
        <v>1301</v>
      </c>
      <c r="B587" t="s">
        <v>1302</v>
      </c>
      <c r="C587" t="str">
        <f>IFERROR(VLOOKUP(Table1[[#This Row],[Ticker]],[1]!Table1[[Symbol]:[Industry]],2,FALSE),"-")</f>
        <v>-</v>
      </c>
      <c r="D587" t="s">
        <v>24</v>
      </c>
      <c r="E587">
        <v>7512.1929777599998</v>
      </c>
      <c r="F587">
        <v>478.2</v>
      </c>
      <c r="G587">
        <v>-15.9636626117237</v>
      </c>
      <c r="H587">
        <v>-2.6900742087546301</v>
      </c>
      <c r="I587">
        <v>-16.938980657584899</v>
      </c>
      <c r="J587">
        <v>1.5510706396273299</v>
      </c>
      <c r="K587">
        <v>475.12270190530802</v>
      </c>
      <c r="L587">
        <v>487.05549825766099</v>
      </c>
      <c r="M587">
        <v>56.988574547802997</v>
      </c>
      <c r="N587">
        <v>1.58933418070843</v>
      </c>
      <c r="O587">
        <v>27.843998327059801</v>
      </c>
      <c r="P587">
        <v>18.8517459922952</v>
      </c>
    </row>
    <row r="588" spans="1:17" x14ac:dyDescent="0.3">
      <c r="A588" t="s">
        <v>1303</v>
      </c>
      <c r="B588" t="s">
        <v>1304</v>
      </c>
      <c r="C588" t="str">
        <f>IFERROR(VLOOKUP(Table1[[#This Row],[Ticker]],[1]!Table1[[Symbol]:[Industry]],2,FALSE),"-")</f>
        <v>-</v>
      </c>
      <c r="D588" t="s">
        <v>383</v>
      </c>
      <c r="E588">
        <v>7510.2047650000004</v>
      </c>
      <c r="F588">
        <v>562.29999999999995</v>
      </c>
      <c r="G588">
        <v>0.680080970344494</v>
      </c>
      <c r="H588">
        <v>16.3823123272518</v>
      </c>
      <c r="I588">
        <v>0.70157924268942995</v>
      </c>
      <c r="J588">
        <v>-8.9020792668110804</v>
      </c>
      <c r="K588">
        <v>508.52336082531599</v>
      </c>
      <c r="L588">
        <v>479.46619252664198</v>
      </c>
      <c r="M588">
        <v>44.660449878000399</v>
      </c>
      <c r="N588">
        <v>2.9890568128249</v>
      </c>
      <c r="O588">
        <v>12.733416325804701</v>
      </c>
      <c r="P588">
        <v>39.597815292949299</v>
      </c>
      <c r="Q588">
        <v>-2.4109314432664002E-2</v>
      </c>
    </row>
    <row r="589" spans="1:17" hidden="1" x14ac:dyDescent="0.3">
      <c r="A589" t="s">
        <v>1305</v>
      </c>
      <c r="B589" t="s">
        <v>1306</v>
      </c>
      <c r="C589" t="str">
        <f>IFERROR(VLOOKUP(Table1[[#This Row],[Ticker]],[1]!Table1[[Symbol]:[Industry]],2,FALSE),"-")</f>
        <v>-</v>
      </c>
      <c r="D589" t="s">
        <v>1307</v>
      </c>
      <c r="E589">
        <v>7494.9637462500004</v>
      </c>
      <c r="F589">
        <v>617.5</v>
      </c>
      <c r="G589">
        <v>13.959804036730899</v>
      </c>
      <c r="H589">
        <v>0.16992077140818901</v>
      </c>
      <c r="I589">
        <v>3.2207654078491101</v>
      </c>
      <c r="J589">
        <v>-1.0660195378613699</v>
      </c>
      <c r="K589">
        <v>584.67536179664</v>
      </c>
      <c r="L589">
        <v>528.12842963255298</v>
      </c>
      <c r="M589">
        <v>50.525819786885201</v>
      </c>
      <c r="N589">
        <v>0.48438792824052002</v>
      </c>
      <c r="O589">
        <v>7.2064777327935197</v>
      </c>
      <c r="P589">
        <v>59.067490984028801</v>
      </c>
      <c r="Q589">
        <v>8.6060485165827996E-2</v>
      </c>
    </row>
    <row r="590" spans="1:17" x14ac:dyDescent="0.3">
      <c r="A590" t="s">
        <v>1308</v>
      </c>
      <c r="B590" t="s">
        <v>1309</v>
      </c>
      <c r="C590" t="str">
        <f>IFERROR(VLOOKUP(Table1[[#This Row],[Ticker]],[1]!Table1[[Symbol]:[Industry]],2,FALSE),"-")</f>
        <v>-</v>
      </c>
      <c r="D590" t="s">
        <v>597</v>
      </c>
      <c r="E590">
        <v>7463.1793853099998</v>
      </c>
      <c r="F590">
        <v>82.7</v>
      </c>
      <c r="G590">
        <v>-12.938647692395801</v>
      </c>
      <c r="H590">
        <v>3.20914887371451</v>
      </c>
      <c r="I590">
        <v>-25.676029798425802</v>
      </c>
      <c r="J590">
        <v>-2.4966944344495299</v>
      </c>
      <c r="K590">
        <v>82.237775901190005</v>
      </c>
      <c r="L590">
        <v>84.672352592643904</v>
      </c>
      <c r="M590">
        <v>31.8397992198651</v>
      </c>
      <c r="N590">
        <v>1.29739539261595</v>
      </c>
      <c r="O590">
        <v>38.875453446191003</v>
      </c>
      <c r="P590">
        <v>19.855072463768099</v>
      </c>
      <c r="Q590">
        <v>-4.4586213460741E-2</v>
      </c>
    </row>
    <row r="591" spans="1:17" x14ac:dyDescent="0.3">
      <c r="A591" t="s">
        <v>1310</v>
      </c>
      <c r="B591" t="s">
        <v>1311</v>
      </c>
      <c r="C591" t="str">
        <f>IFERROR(VLOOKUP(Table1[[#This Row],[Ticker]],[1]!Table1[[Symbol]:[Industry]],2,FALSE),"-")</f>
        <v>-</v>
      </c>
      <c r="D591" t="s">
        <v>273</v>
      </c>
      <c r="E591">
        <v>7462.1598219199996</v>
      </c>
      <c r="F591">
        <v>7258.3</v>
      </c>
      <c r="G591">
        <v>34.5414547050365</v>
      </c>
      <c r="H591">
        <v>6.6374348853493101</v>
      </c>
      <c r="I591">
        <v>26.213543254754899</v>
      </c>
      <c r="J591">
        <v>8.6441479006579005</v>
      </c>
      <c r="K591">
        <v>6687.6160620548399</v>
      </c>
      <c r="L591">
        <v>5957.6894342861297</v>
      </c>
      <c r="M591">
        <v>63.164938933439799</v>
      </c>
      <c r="N591">
        <v>1.9910857981363499</v>
      </c>
      <c r="O591">
        <v>7.8076133529889802</v>
      </c>
      <c r="P591">
        <v>68.324018459683202</v>
      </c>
      <c r="Q591">
        <v>2.1296642153646999E-2</v>
      </c>
    </row>
    <row r="592" spans="1:17" x14ac:dyDescent="0.3">
      <c r="A592" t="s">
        <v>1312</v>
      </c>
      <c r="B592" t="s">
        <v>1313</v>
      </c>
      <c r="C592" t="str">
        <f>IFERROR(VLOOKUP(Table1[[#This Row],[Ticker]],[1]!Table1[[Symbol]:[Industry]],2,FALSE),"-")</f>
        <v>-</v>
      </c>
      <c r="D592" t="s">
        <v>46</v>
      </c>
      <c r="E592">
        <v>7456.5643844249998</v>
      </c>
      <c r="F592">
        <v>202.41</v>
      </c>
      <c r="G592">
        <v>47.781914786829297</v>
      </c>
      <c r="H592">
        <v>-1.3382026975935799</v>
      </c>
      <c r="I592">
        <v>-12.757144416646099</v>
      </c>
      <c r="J592">
        <v>1.2768574659796601</v>
      </c>
      <c r="K592">
        <v>200.63919176789199</v>
      </c>
      <c r="L592">
        <v>187.08073062485499</v>
      </c>
      <c r="M592">
        <v>49.3546861974515</v>
      </c>
      <c r="N592">
        <v>1.2219796877767299</v>
      </c>
      <c r="O592">
        <v>23.165851489550899</v>
      </c>
      <c r="P592">
        <v>87.156726768377197</v>
      </c>
      <c r="Q592">
        <v>0.19292864184695499</v>
      </c>
    </row>
    <row r="593" spans="1:17" x14ac:dyDescent="0.3">
      <c r="A593" t="s">
        <v>1314</v>
      </c>
      <c r="B593" t="s">
        <v>1315</v>
      </c>
      <c r="C593" t="str">
        <f>IFERROR(VLOOKUP(Table1[[#This Row],[Ticker]],[1]!Table1[[Symbol]:[Industry]],2,FALSE),"-")</f>
        <v>-</v>
      </c>
      <c r="D593" t="s">
        <v>371</v>
      </c>
      <c r="E593">
        <v>7334.9280873600001</v>
      </c>
      <c r="F593">
        <v>67.290000000000006</v>
      </c>
      <c r="G593">
        <v>9.1282391456580108</v>
      </c>
      <c r="H593">
        <v>-19.8585540223145</v>
      </c>
      <c r="I593">
        <v>-24.451832962655999</v>
      </c>
      <c r="J593">
        <v>-3.8932689145081598</v>
      </c>
      <c r="K593">
        <v>72.896593743577498</v>
      </c>
      <c r="L593">
        <v>68.068946179984394</v>
      </c>
      <c r="M593">
        <v>53.580224671383</v>
      </c>
      <c r="N593">
        <v>0.43346269813780902</v>
      </c>
      <c r="O593">
        <v>30.4800118888393</v>
      </c>
      <c r="P593">
        <v>53.9816933638444</v>
      </c>
      <c r="Q593">
        <v>8.2548856297512005E-2</v>
      </c>
    </row>
    <row r="594" spans="1:17" x14ac:dyDescent="0.3">
      <c r="A594" t="s">
        <v>1316</v>
      </c>
      <c r="B594" t="s">
        <v>1317</v>
      </c>
      <c r="C594" t="str">
        <f>IFERROR(VLOOKUP(Table1[[#This Row],[Ticker]],[1]!Table1[[Symbol]:[Industry]],2,FALSE),"-")</f>
        <v>-</v>
      </c>
      <c r="D594" t="s">
        <v>1318</v>
      </c>
      <c r="E594">
        <v>7322.5804942499999</v>
      </c>
      <c r="F594">
        <v>1490.7</v>
      </c>
      <c r="G594">
        <v>118.07442405280899</v>
      </c>
      <c r="H594">
        <v>36.818124167373199</v>
      </c>
      <c r="I594">
        <v>25.890361614006601</v>
      </c>
      <c r="J594">
        <v>14.111265967356699</v>
      </c>
      <c r="K594">
        <v>1130.48877129107</v>
      </c>
      <c r="L594">
        <v>962.20676807484801</v>
      </c>
      <c r="M594">
        <v>81.803737233158103</v>
      </c>
      <c r="N594">
        <v>3.1111952393132398</v>
      </c>
      <c r="O594">
        <v>9.6800160998188698</v>
      </c>
      <c r="P594">
        <v>150.51676329720101</v>
      </c>
      <c r="Q594">
        <v>0.24599411815134001</v>
      </c>
    </row>
    <row r="595" spans="1:17" x14ac:dyDescent="0.3">
      <c r="A595" t="s">
        <v>1319</v>
      </c>
      <c r="B595" t="s">
        <v>1320</v>
      </c>
      <c r="C595" t="str">
        <f>IFERROR(VLOOKUP(Table1[[#This Row],[Ticker]],[1]!Table1[[Symbol]:[Industry]],2,FALSE),"-")</f>
        <v>-</v>
      </c>
      <c r="D595" t="s">
        <v>485</v>
      </c>
      <c r="E595">
        <v>7295.9719653899901</v>
      </c>
      <c r="F595">
        <v>476.25</v>
      </c>
      <c r="G595">
        <v>-49.643960230200598</v>
      </c>
      <c r="H595">
        <v>-9.4822179733710303</v>
      </c>
      <c r="I595">
        <v>-32.843685665379503</v>
      </c>
      <c r="J595">
        <v>1.22623871848376</v>
      </c>
      <c r="K595">
        <v>504.72677755498898</v>
      </c>
      <c r="L595">
        <v>554.68494586592101</v>
      </c>
      <c r="M595">
        <v>40.166518259689703</v>
      </c>
      <c r="N595">
        <v>0.73631046117328303</v>
      </c>
      <c r="O595">
        <v>51.779527559055097</v>
      </c>
      <c r="P595">
        <v>11.143523920653401</v>
      </c>
      <c r="Q595">
        <v>1.3830164884810999E-2</v>
      </c>
    </row>
    <row r="596" spans="1:17" x14ac:dyDescent="0.3">
      <c r="A596" t="s">
        <v>1321</v>
      </c>
      <c r="B596" t="s">
        <v>1322</v>
      </c>
      <c r="C596" t="str">
        <f>IFERROR(VLOOKUP(Table1[[#This Row],[Ticker]],[1]!Table1[[Symbol]:[Industry]],2,FALSE),"-")</f>
        <v>-</v>
      </c>
      <c r="D596" t="s">
        <v>65</v>
      </c>
      <c r="E596">
        <v>7257.9253156199902</v>
      </c>
      <c r="F596">
        <v>240.45</v>
      </c>
      <c r="G596">
        <v>-13.0749559522739</v>
      </c>
      <c r="H596">
        <v>7.6522970294375199</v>
      </c>
      <c r="I596">
        <v>-18.1104942545231</v>
      </c>
      <c r="J596">
        <v>2.0964921776419998</v>
      </c>
      <c r="K596">
        <v>250.65735125321299</v>
      </c>
      <c r="L596">
        <v>279.55769585626302</v>
      </c>
      <c r="M596">
        <v>47.806470927614498</v>
      </c>
      <c r="N596">
        <v>1.1902265185671701</v>
      </c>
      <c r="O596">
        <v>96.631316281971294</v>
      </c>
      <c r="P596">
        <v>23.656466958086899</v>
      </c>
      <c r="Q596">
        <v>-5.7883073721970001E-3</v>
      </c>
    </row>
    <row r="597" spans="1:17" x14ac:dyDescent="0.3">
      <c r="A597" t="s">
        <v>1323</v>
      </c>
      <c r="B597" t="s">
        <v>1324</v>
      </c>
      <c r="C597" t="str">
        <f>IFERROR(VLOOKUP(Table1[[#This Row],[Ticker]],[1]!Table1[[Symbol]:[Industry]],2,FALSE),"-")</f>
        <v>-</v>
      </c>
      <c r="D597" t="s">
        <v>129</v>
      </c>
      <c r="E597">
        <v>7252.8553904299997</v>
      </c>
      <c r="F597">
        <v>733.55</v>
      </c>
      <c r="G597">
        <v>100.33576934685701</v>
      </c>
      <c r="H597">
        <v>43.2864769124159</v>
      </c>
      <c r="I597">
        <v>51.197863313058903</v>
      </c>
      <c r="J597">
        <v>14.947257614382799</v>
      </c>
      <c r="K597">
        <v>572.52087847011899</v>
      </c>
      <c r="L597">
        <v>476.15963922397202</v>
      </c>
      <c r="M597">
        <v>45.589198480848303</v>
      </c>
      <c r="N597">
        <v>1.29827817661691</v>
      </c>
      <c r="O597">
        <v>5.9232499488787296</v>
      </c>
      <c r="P597">
        <v>141.29934210526301</v>
      </c>
      <c r="Q597">
        <v>0.158804116687358</v>
      </c>
    </row>
    <row r="598" spans="1:17" x14ac:dyDescent="0.3">
      <c r="A598" t="s">
        <v>1325</v>
      </c>
      <c r="B598" t="s">
        <v>1326</v>
      </c>
      <c r="C598" t="str">
        <f>IFERROR(VLOOKUP(Table1[[#This Row],[Ticker]],[1]!Table1[[Symbol]:[Industry]],2,FALSE),"-")</f>
        <v>-</v>
      </c>
      <c r="D598" t="s">
        <v>24</v>
      </c>
      <c r="E598">
        <v>7233.367253595</v>
      </c>
      <c r="F598">
        <v>27.43</v>
      </c>
      <c r="G598">
        <v>39.733273709982697</v>
      </c>
      <c r="H598">
        <v>-4.3342036606613599</v>
      </c>
      <c r="I598">
        <v>3.2989368385236699</v>
      </c>
      <c r="J598">
        <v>-1.91181157295566</v>
      </c>
      <c r="K598">
        <v>27.9026323346847</v>
      </c>
      <c r="L598">
        <v>26.0942683096042</v>
      </c>
      <c r="M598">
        <v>40.866947064478701</v>
      </c>
      <c r="N598">
        <v>0.85061693549143003</v>
      </c>
      <c r="O598">
        <v>34.457619640486499</v>
      </c>
      <c r="P598">
        <v>68.704576801676296</v>
      </c>
      <c r="Q598">
        <v>0.103534277176556</v>
      </c>
    </row>
    <row r="599" spans="1:17" x14ac:dyDescent="0.3">
      <c r="A599" t="s">
        <v>1327</v>
      </c>
      <c r="B599" t="s">
        <v>1328</v>
      </c>
      <c r="C599" t="str">
        <f>IFERROR(VLOOKUP(Table1[[#This Row],[Ticker]],[1]!Table1[[Symbol]:[Industry]],2,FALSE),"-")</f>
        <v>-</v>
      </c>
      <c r="D599" t="s">
        <v>124</v>
      </c>
      <c r="E599">
        <v>7211.6104871399903</v>
      </c>
      <c r="F599">
        <v>1408.3</v>
      </c>
      <c r="G599">
        <v>43.440999719415998</v>
      </c>
      <c r="H599">
        <v>11.7593149001213</v>
      </c>
      <c r="I599">
        <v>10.741697411732501</v>
      </c>
      <c r="J599">
        <v>-0.12934021356582701</v>
      </c>
      <c r="K599">
        <v>1300.4738709150699</v>
      </c>
      <c r="L599">
        <v>1130.4517647316</v>
      </c>
      <c r="M599">
        <v>44.201926593804998</v>
      </c>
      <c r="N599">
        <v>1.17707271418239</v>
      </c>
      <c r="O599">
        <v>11.194347795214</v>
      </c>
      <c r="P599">
        <v>79.059122695486295</v>
      </c>
      <c r="Q599">
        <v>0.113623583977429</v>
      </c>
    </row>
    <row r="600" spans="1:17" x14ac:dyDescent="0.3">
      <c r="A600" t="s">
        <v>1329</v>
      </c>
      <c r="B600" t="s">
        <v>1330</v>
      </c>
      <c r="C600" t="str">
        <f>IFERROR(VLOOKUP(Table1[[#This Row],[Ticker]],[1]!Table1[[Symbol]:[Industry]],2,FALSE),"-")</f>
        <v>-</v>
      </c>
      <c r="D600" t="s">
        <v>238</v>
      </c>
      <c r="E600">
        <v>7168.3277748</v>
      </c>
      <c r="F600">
        <v>71.95</v>
      </c>
      <c r="G600">
        <v>186.53632343945901</v>
      </c>
      <c r="H600">
        <v>14.280050110886499</v>
      </c>
      <c r="I600">
        <v>46.675173623351697</v>
      </c>
      <c r="J600">
        <v>3.5449862797915701</v>
      </c>
      <c r="K600">
        <v>63.531627141777001</v>
      </c>
      <c r="L600">
        <v>51.529413127142298</v>
      </c>
      <c r="M600">
        <v>47.850229510960901</v>
      </c>
      <c r="N600">
        <v>1.40553885240229</v>
      </c>
      <c r="O600">
        <v>5.9763724808894896</v>
      </c>
      <c r="P600">
        <v>220.33834782626101</v>
      </c>
      <c r="Q600">
        <v>0.232857224566899</v>
      </c>
    </row>
    <row r="601" spans="1:17" hidden="1" x14ac:dyDescent="0.3">
      <c r="A601" t="s">
        <v>1331</v>
      </c>
      <c r="B601" t="s">
        <v>1332</v>
      </c>
      <c r="C601" t="str">
        <f>IFERROR(VLOOKUP(Table1[[#This Row],[Ticker]],[1]!Table1[[Symbol]:[Industry]],2,FALSE),"-")</f>
        <v>-</v>
      </c>
      <c r="E601">
        <v>7148.8621247999999</v>
      </c>
      <c r="F601">
        <v>3418.85</v>
      </c>
      <c r="G601">
        <v>-9.3040431544309798E-2</v>
      </c>
      <c r="H601">
        <v>5.70531607107693</v>
      </c>
      <c r="I601">
        <v>34.351400176395899</v>
      </c>
      <c r="J601">
        <v>2.3325525792611699</v>
      </c>
      <c r="K601">
        <v>3116.95753039893</v>
      </c>
      <c r="L601">
        <v>2681.9299701057998</v>
      </c>
      <c r="M601">
        <v>91.445465114544703</v>
      </c>
      <c r="N601">
        <v>0.88766209939843299</v>
      </c>
      <c r="O601">
        <v>13.780949734559799</v>
      </c>
      <c r="P601">
        <v>62.879942829919003</v>
      </c>
      <c r="Q601">
        <v>0.119141066384906</v>
      </c>
    </row>
    <row r="602" spans="1:17" x14ac:dyDescent="0.3">
      <c r="A602" t="s">
        <v>1333</v>
      </c>
      <c r="B602" t="s">
        <v>1334</v>
      </c>
      <c r="C602" t="str">
        <f>IFERROR(VLOOKUP(Table1[[#This Row],[Ticker]],[1]!Table1[[Symbol]:[Industry]],2,FALSE),"-")</f>
        <v>-</v>
      </c>
      <c r="D602" t="s">
        <v>417</v>
      </c>
      <c r="E602">
        <v>7125.6304108800005</v>
      </c>
      <c r="F602">
        <v>263.43</v>
      </c>
      <c r="G602">
        <v>76.099163668391995</v>
      </c>
      <c r="H602">
        <v>27.491732615757702</v>
      </c>
      <c r="I602">
        <v>18.371530976552901</v>
      </c>
      <c r="J602">
        <v>0.48906398818685298</v>
      </c>
      <c r="K602">
        <v>227.54452356976</v>
      </c>
      <c r="L602">
        <v>196.15607519385401</v>
      </c>
      <c r="M602">
        <v>31.095438111276199</v>
      </c>
      <c r="N602">
        <v>0.920759456932563</v>
      </c>
      <c r="O602">
        <v>4.3920586113958198</v>
      </c>
      <c r="P602">
        <v>112.35792019346999</v>
      </c>
      <c r="Q602">
        <v>0.101335400492824</v>
      </c>
    </row>
    <row r="603" spans="1:17" x14ac:dyDescent="0.3">
      <c r="A603" t="s">
        <v>1335</v>
      </c>
      <c r="B603" t="s">
        <v>1336</v>
      </c>
      <c r="C603" t="str">
        <f>IFERROR(VLOOKUP(Table1[[#This Row],[Ticker]],[1]!Table1[[Symbol]:[Industry]],2,FALSE),"-")</f>
        <v>-</v>
      </c>
      <c r="D603" t="s">
        <v>516</v>
      </c>
      <c r="E603">
        <v>7119.1585213199996</v>
      </c>
      <c r="F603">
        <v>1012.55</v>
      </c>
      <c r="G603">
        <v>7.0706698778762096</v>
      </c>
      <c r="H603">
        <v>21.3032409600475</v>
      </c>
      <c r="I603">
        <v>-5.5314771010035599</v>
      </c>
      <c r="J603">
        <v>-5.4602204128292904</v>
      </c>
      <c r="K603">
        <v>912.21625281604304</v>
      </c>
      <c r="L603">
        <v>890.60900057980496</v>
      </c>
      <c r="M603">
        <v>31.107582974028801</v>
      </c>
      <c r="N603">
        <v>2.9980664272382</v>
      </c>
      <c r="O603">
        <v>7.8959063749938201</v>
      </c>
      <c r="P603">
        <v>34.424161964819099</v>
      </c>
      <c r="Q603">
        <v>1.8990771187632E-2</v>
      </c>
    </row>
    <row r="604" spans="1:17" x14ac:dyDescent="0.3">
      <c r="A604" t="s">
        <v>1337</v>
      </c>
      <c r="B604" t="s">
        <v>1338</v>
      </c>
      <c r="C604" t="str">
        <f>IFERROR(VLOOKUP(Table1[[#This Row],[Ticker]],[1]!Table1[[Symbol]:[Industry]],2,FALSE),"-")</f>
        <v>-</v>
      </c>
      <c r="D604" t="s">
        <v>523</v>
      </c>
      <c r="E604">
        <v>7100.0311300000003</v>
      </c>
      <c r="F604">
        <v>2328.5500000000002</v>
      </c>
      <c r="G604">
        <v>-23.7261475470773</v>
      </c>
      <c r="H604">
        <v>4.0060788686320699</v>
      </c>
      <c r="I604">
        <v>-22.050402124708</v>
      </c>
      <c r="J604">
        <v>4.5966979618551402</v>
      </c>
      <c r="K604">
        <v>2214.4122682943198</v>
      </c>
      <c r="L604">
        <v>2244.9914157712501</v>
      </c>
      <c r="M604">
        <v>45.726391079798702</v>
      </c>
      <c r="N604">
        <v>1.5350836000363599</v>
      </c>
      <c r="O604">
        <v>17.455068604925799</v>
      </c>
      <c r="P604">
        <v>18.803571428571399</v>
      </c>
      <c r="Q604">
        <v>-5.3636275708965002E-2</v>
      </c>
    </row>
    <row r="605" spans="1:17" x14ac:dyDescent="0.3">
      <c r="A605" t="s">
        <v>1339</v>
      </c>
      <c r="B605" t="s">
        <v>1340</v>
      </c>
      <c r="C605" t="str">
        <f>IFERROR(VLOOKUP(Table1[[#This Row],[Ticker]],[1]!Table1[[Symbol]:[Industry]],2,FALSE),"-")</f>
        <v>-</v>
      </c>
      <c r="D605" t="s">
        <v>417</v>
      </c>
      <c r="E605">
        <v>7096.3536385500001</v>
      </c>
      <c r="F605">
        <v>615</v>
      </c>
      <c r="G605">
        <v>30.747617794928502</v>
      </c>
      <c r="H605">
        <v>14.170944308517599</v>
      </c>
      <c r="I605">
        <v>42.486489500457097</v>
      </c>
      <c r="J605">
        <v>2.3197453812179201</v>
      </c>
      <c r="K605">
        <v>557.92334196586205</v>
      </c>
      <c r="L605">
        <v>495.07582220130797</v>
      </c>
      <c r="M605">
        <v>41.524228805897103</v>
      </c>
      <c r="N605">
        <v>1.6976948665773599</v>
      </c>
      <c r="O605">
        <v>9.2682926829268304</v>
      </c>
      <c r="P605">
        <v>59.5537683227396</v>
      </c>
      <c r="Q605">
        <v>-5.1907834184949E-2</v>
      </c>
    </row>
    <row r="606" spans="1:17" x14ac:dyDescent="0.3">
      <c r="A606" t="s">
        <v>1341</v>
      </c>
      <c r="B606" t="s">
        <v>1342</v>
      </c>
      <c r="C606" t="str">
        <f>IFERROR(VLOOKUP(Table1[[#This Row],[Ticker]],[1]!Table1[[Symbol]:[Industry]],2,FALSE),"-")</f>
        <v>-</v>
      </c>
      <c r="D606" t="s">
        <v>445</v>
      </c>
      <c r="E606">
        <v>7063.637497875</v>
      </c>
      <c r="F606">
        <v>673.85</v>
      </c>
      <c r="G606">
        <v>-8.5655372305700297</v>
      </c>
      <c r="H606">
        <v>17.719115924965099</v>
      </c>
      <c r="I606">
        <v>-11.124751991932801</v>
      </c>
      <c r="J606">
        <v>12.522285597546601</v>
      </c>
      <c r="K606">
        <v>586.82665024329106</v>
      </c>
      <c r="L606">
        <v>586.150475457585</v>
      </c>
      <c r="M606">
        <v>54.785732830029097</v>
      </c>
      <c r="N606">
        <v>3.0630272456762202</v>
      </c>
      <c r="O606">
        <v>11.3007345848482</v>
      </c>
      <c r="P606">
        <v>49.744444444444397</v>
      </c>
      <c r="Q606">
        <v>5.5367658871498998E-2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Row],[Ticker]],[1]!Table1[[Symbol]:[Industry]],2,FALSE),"-")</f>
        <v>-</v>
      </c>
      <c r="D607" t="s">
        <v>597</v>
      </c>
      <c r="E607">
        <v>7049.0651416800001</v>
      </c>
      <c r="F607">
        <v>237.19</v>
      </c>
      <c r="G607">
        <v>8.9171046138450407</v>
      </c>
      <c r="H607">
        <v>7.5392298107305198</v>
      </c>
      <c r="I607">
        <v>-0.686264189056355</v>
      </c>
      <c r="J607">
        <v>0.69397810898573697</v>
      </c>
      <c r="K607">
        <v>221.79235018144999</v>
      </c>
      <c r="L607">
        <v>216.66246606119199</v>
      </c>
      <c r="M607">
        <v>32.7133856178637</v>
      </c>
      <c r="N607">
        <v>1.9142350643895101</v>
      </c>
      <c r="O607">
        <v>18.301783380412299</v>
      </c>
      <c r="P607">
        <v>45.6941031941031</v>
      </c>
      <c r="Q607">
        <v>5.8139181923458003E-2</v>
      </c>
    </row>
    <row r="608" spans="1:17" hidden="1" x14ac:dyDescent="0.3">
      <c r="A608" t="s">
        <v>1345</v>
      </c>
      <c r="B608" t="s">
        <v>1346</v>
      </c>
      <c r="C608" t="str">
        <f>IFERROR(VLOOKUP(Table1[[#This Row],[Ticker]],[1]!Table1[[Symbol]:[Industry]],2,FALSE),"-")</f>
        <v>-</v>
      </c>
      <c r="D608" t="s">
        <v>349</v>
      </c>
      <c r="E608">
        <v>7010.5922524999996</v>
      </c>
      <c r="F608">
        <v>915.05</v>
      </c>
      <c r="G608">
        <v>1.4860964514531401</v>
      </c>
      <c r="H608">
        <v>-1.6029575088691099</v>
      </c>
      <c r="I608">
        <v>0.73387982937283702</v>
      </c>
      <c r="J608">
        <v>-1.60176740912286</v>
      </c>
      <c r="K608">
        <v>885.85257370660599</v>
      </c>
      <c r="L608">
        <v>838.89213339086098</v>
      </c>
      <c r="M608">
        <v>52.646049092297098</v>
      </c>
      <c r="N608">
        <v>0.449357452378086</v>
      </c>
      <c r="O608">
        <v>17.971695535763001</v>
      </c>
      <c r="P608">
        <v>29.555429704091701</v>
      </c>
      <c r="Q608">
        <v>7.1589911513344998E-2</v>
      </c>
    </row>
    <row r="609" spans="1:17" x14ac:dyDescent="0.3">
      <c r="A609" t="s">
        <v>1347</v>
      </c>
      <c r="B609" t="s">
        <v>1348</v>
      </c>
      <c r="C609" t="str">
        <f>IFERROR(VLOOKUP(Table1[[#This Row],[Ticker]],[1]!Table1[[Symbol]:[Industry]],2,FALSE),"-")</f>
        <v>-</v>
      </c>
      <c r="D609" t="s">
        <v>354</v>
      </c>
      <c r="E609">
        <v>7001.2199473649998</v>
      </c>
      <c r="F609">
        <v>476.55</v>
      </c>
      <c r="G609">
        <v>11.667485763832801</v>
      </c>
      <c r="H609">
        <v>5.2551712297785196</v>
      </c>
      <c r="I609">
        <v>14.248497057545499</v>
      </c>
      <c r="J609">
        <v>-2.7391121943210699</v>
      </c>
      <c r="K609">
        <v>437.221858078634</v>
      </c>
      <c r="L609">
        <v>394.586150358027</v>
      </c>
      <c r="M609">
        <v>56.017064265800599</v>
      </c>
      <c r="N609">
        <v>0.922442216073735</v>
      </c>
      <c r="O609">
        <v>5.4244045745462</v>
      </c>
      <c r="P609">
        <v>39.750733137829897</v>
      </c>
      <c r="Q609">
        <v>9.3269216563828999E-2</v>
      </c>
    </row>
    <row r="610" spans="1:17" hidden="1" x14ac:dyDescent="0.3">
      <c r="A610" t="s">
        <v>1349</v>
      </c>
      <c r="B610" t="s">
        <v>1350</v>
      </c>
      <c r="C610" t="str">
        <f>IFERROR(VLOOKUP(Table1[[#This Row],[Ticker]],[1]!Table1[[Symbol]:[Industry]],2,FALSE),"-")</f>
        <v>-</v>
      </c>
      <c r="D610" t="s">
        <v>238</v>
      </c>
      <c r="E610">
        <v>6995.7724283999996</v>
      </c>
      <c r="F610">
        <v>62.53</v>
      </c>
      <c r="G610">
        <v>85.239640477772397</v>
      </c>
      <c r="H610">
        <v>-4.0621509975853503</v>
      </c>
      <c r="I610">
        <v>5.4418100419845601</v>
      </c>
      <c r="J610">
        <v>0.255542330936391</v>
      </c>
      <c r="K610">
        <v>56.228803652343203</v>
      </c>
      <c r="L610">
        <v>51.418317315429498</v>
      </c>
      <c r="M610">
        <v>64.714072361281694</v>
      </c>
      <c r="N610">
        <v>1.26422788546744</v>
      </c>
      <c r="O610">
        <v>17.383655845194301</v>
      </c>
      <c r="P610">
        <v>133.75700934579399</v>
      </c>
      <c r="Q610">
        <v>5.9626087766804003E-2</v>
      </c>
    </row>
    <row r="611" spans="1:17" hidden="1" x14ac:dyDescent="0.3">
      <c r="A611" t="s">
        <v>1351</v>
      </c>
      <c r="B611" t="s">
        <v>1352</v>
      </c>
      <c r="C611" t="str">
        <f>IFERROR(VLOOKUP(Table1[[#This Row],[Ticker]],[1]!Table1[[Symbol]:[Industry]],2,FALSE),"-")</f>
        <v>-</v>
      </c>
      <c r="D611" t="s">
        <v>400</v>
      </c>
      <c r="E611">
        <v>6985.6888849999996</v>
      </c>
      <c r="F611">
        <v>1197.8</v>
      </c>
      <c r="G611">
        <v>6.8133903661504203</v>
      </c>
      <c r="H611">
        <v>8.1486528443536592</v>
      </c>
      <c r="I611">
        <v>24.3801599948854</v>
      </c>
      <c r="J611">
        <v>-9.8425463816492496</v>
      </c>
      <c r="K611">
        <v>1069.8809958879201</v>
      </c>
      <c r="L611">
        <v>962.90245475211202</v>
      </c>
      <c r="M611">
        <v>69.331122494246699</v>
      </c>
      <c r="N611">
        <v>0.83723640260922805</v>
      </c>
      <c r="O611">
        <v>7.6974453164134298</v>
      </c>
      <c r="P611">
        <v>46.0731707317073</v>
      </c>
      <c r="Q611">
        <v>-8.0058050148859E-2</v>
      </c>
    </row>
    <row r="612" spans="1:17" hidden="1" x14ac:dyDescent="0.3">
      <c r="A612" t="s">
        <v>1353</v>
      </c>
      <c r="B612" t="s">
        <v>1354</v>
      </c>
      <c r="C612" t="str">
        <f>IFERROR(VLOOKUP(Table1[[#This Row],[Ticker]],[1]!Table1[[Symbol]:[Industry]],2,FALSE),"-")</f>
        <v>-</v>
      </c>
      <c r="D612" t="s">
        <v>21</v>
      </c>
      <c r="E612">
        <v>6985.2748693599997</v>
      </c>
      <c r="F612">
        <v>614.95000000000005</v>
      </c>
      <c r="G612">
        <v>127.025234494806</v>
      </c>
      <c r="H612">
        <v>-4.1256624807362501</v>
      </c>
      <c r="I612">
        <v>22.2270329985895</v>
      </c>
      <c r="J612">
        <v>1.673499423115</v>
      </c>
      <c r="K612">
        <v>587.13112162071297</v>
      </c>
      <c r="L612">
        <v>498.063527307546</v>
      </c>
      <c r="M612">
        <v>50.484518884512802</v>
      </c>
      <c r="N612">
        <v>0.66936804401893601</v>
      </c>
      <c r="O612">
        <v>9.2853077485974307</v>
      </c>
      <c r="P612">
        <v>184.63318676232299</v>
      </c>
      <c r="Q612">
        <v>0.26398849388955498</v>
      </c>
    </row>
    <row r="613" spans="1:17" x14ac:dyDescent="0.3">
      <c r="A613" t="s">
        <v>1355</v>
      </c>
      <c r="B613" t="s">
        <v>1356</v>
      </c>
      <c r="C613" t="str">
        <f>IFERROR(VLOOKUP(Table1[[#This Row],[Ticker]],[1]!Table1[[Symbol]:[Industry]],2,FALSE),"-")</f>
        <v>-</v>
      </c>
      <c r="D613" t="s">
        <v>383</v>
      </c>
      <c r="E613">
        <v>6972.5344471349999</v>
      </c>
      <c r="F613">
        <v>670.45</v>
      </c>
      <c r="G613">
        <v>-22.7686136432783</v>
      </c>
      <c r="H613">
        <v>5.5346562456836601</v>
      </c>
      <c r="I613">
        <v>-20.324538334267299</v>
      </c>
      <c r="J613">
        <v>-1.36752325491475</v>
      </c>
      <c r="K613">
        <v>642.42517717663202</v>
      </c>
      <c r="L613">
        <v>641.60104693725305</v>
      </c>
      <c r="M613">
        <v>39.295619015740201</v>
      </c>
      <c r="N613">
        <v>1.09597027643127</v>
      </c>
      <c r="O613">
        <v>15.743157580729299</v>
      </c>
      <c r="P613">
        <v>28.598829960679002</v>
      </c>
      <c r="Q613">
        <v>-7.1521466796191993E-2</v>
      </c>
    </row>
    <row r="614" spans="1:17" x14ac:dyDescent="0.3">
      <c r="A614" t="s">
        <v>1357</v>
      </c>
      <c r="B614" t="s">
        <v>1358</v>
      </c>
      <c r="C614" t="str">
        <f>IFERROR(VLOOKUP(Table1[[#This Row],[Ticker]],[1]!Table1[[Symbol]:[Industry]],2,FALSE),"-")</f>
        <v>-</v>
      </c>
      <c r="D614" t="s">
        <v>523</v>
      </c>
      <c r="E614">
        <v>6951.0546859249998</v>
      </c>
      <c r="F614">
        <v>256.98</v>
      </c>
      <c r="G614">
        <v>-26.977259009847302</v>
      </c>
      <c r="H614">
        <v>-7.5021568807335903E-2</v>
      </c>
      <c r="I614">
        <v>-22.220256538008002</v>
      </c>
      <c r="J614">
        <v>2.81738140646641</v>
      </c>
      <c r="K614">
        <v>249.3017642522</v>
      </c>
      <c r="L614">
        <v>259.79474219339102</v>
      </c>
      <c r="M614">
        <v>54.641960474351698</v>
      </c>
      <c r="N614">
        <v>1.3899687931634099</v>
      </c>
      <c r="O614">
        <v>24.8929877811502</v>
      </c>
      <c r="P614">
        <v>16.809090909090902</v>
      </c>
      <c r="Q614">
        <v>-4.0053219285430004E-3</v>
      </c>
    </row>
    <row r="615" spans="1:17" x14ac:dyDescent="0.3">
      <c r="A615" t="s">
        <v>1359</v>
      </c>
      <c r="B615" t="s">
        <v>1360</v>
      </c>
      <c r="C615" t="str">
        <f>IFERROR(VLOOKUP(Table1[[#This Row],[Ticker]],[1]!Table1[[Symbol]:[Industry]],2,FALSE),"-")</f>
        <v>-</v>
      </c>
      <c r="D615" t="s">
        <v>349</v>
      </c>
      <c r="E615">
        <v>6918.7859558399996</v>
      </c>
      <c r="F615">
        <v>60.01</v>
      </c>
      <c r="G615">
        <v>-41.693237211683098</v>
      </c>
      <c r="H615">
        <v>-16.7631610985954</v>
      </c>
      <c r="I615">
        <v>-37.012059488753998</v>
      </c>
      <c r="J615">
        <v>-9.1058239518945001</v>
      </c>
      <c r="K615">
        <v>67.926191307145601</v>
      </c>
      <c r="L615">
        <v>71.580333748962303</v>
      </c>
      <c r="M615">
        <v>47.154175152373902</v>
      </c>
      <c r="N615">
        <v>1.8287252293623599</v>
      </c>
      <c r="O615">
        <v>63.306115647392097</v>
      </c>
      <c r="P615">
        <v>0.21710086840347401</v>
      </c>
      <c r="Q615">
        <v>0.102995776006467</v>
      </c>
    </row>
    <row r="616" spans="1:17" x14ac:dyDescent="0.3">
      <c r="A616" t="s">
        <v>1361</v>
      </c>
      <c r="B616" t="s">
        <v>1362</v>
      </c>
      <c r="C616" t="str">
        <f>IFERROR(VLOOKUP(Table1[[#This Row],[Ticker]],[1]!Table1[[Symbol]:[Industry]],2,FALSE),"-")</f>
        <v>-</v>
      </c>
      <c r="D616" t="s">
        <v>1073</v>
      </c>
      <c r="E616">
        <v>6902.9934329999996</v>
      </c>
      <c r="F616">
        <v>139.38999999999999</v>
      </c>
      <c r="G616">
        <v>-12.1728979955017</v>
      </c>
      <c r="H616">
        <v>-10.0973331076263</v>
      </c>
      <c r="I616">
        <v>-35.405908664853399</v>
      </c>
      <c r="J616">
        <v>-6.3085654935291497</v>
      </c>
      <c r="K616">
        <v>153.03258228849401</v>
      </c>
      <c r="L616">
        <v>161.417643781528</v>
      </c>
      <c r="M616">
        <v>33.056609174541997</v>
      </c>
      <c r="N616">
        <v>1.6815381493997801</v>
      </c>
      <c r="O616">
        <v>51.086878542219601</v>
      </c>
      <c r="P616">
        <v>18.277471361900702</v>
      </c>
      <c r="Q616">
        <v>5.1105865085025001E-2</v>
      </c>
    </row>
    <row r="617" spans="1:17" x14ac:dyDescent="0.3">
      <c r="A617" t="s">
        <v>1363</v>
      </c>
      <c r="B617" t="s">
        <v>1364</v>
      </c>
      <c r="C617" t="str">
        <f>IFERROR(VLOOKUP(Table1[[#This Row],[Ticker]],[1]!Table1[[Symbol]:[Industry]],2,FALSE),"-")</f>
        <v>-</v>
      </c>
      <c r="D617" t="s">
        <v>927</v>
      </c>
      <c r="E617">
        <v>6874.7932552250004</v>
      </c>
      <c r="F617">
        <v>206.32</v>
      </c>
      <c r="G617">
        <v>49.557499863310902</v>
      </c>
      <c r="H617">
        <v>-15.3484589964467</v>
      </c>
      <c r="I617">
        <v>-0.66023529508995704</v>
      </c>
      <c r="J617">
        <v>-3.6604103056206099</v>
      </c>
      <c r="K617">
        <v>210.53175577222899</v>
      </c>
      <c r="L617">
        <v>185.77266513457599</v>
      </c>
      <c r="M617">
        <v>69.556736030771702</v>
      </c>
      <c r="N617">
        <v>0.82613790857989899</v>
      </c>
      <c r="O617">
        <v>23.400542846064301</v>
      </c>
      <c r="P617">
        <v>88.937728937728906</v>
      </c>
      <c r="Q617">
        <v>9.5913239775025999E-2</v>
      </c>
    </row>
    <row r="618" spans="1:17" x14ac:dyDescent="0.3">
      <c r="A618" t="s">
        <v>1365</v>
      </c>
      <c r="B618" t="s">
        <v>1366</v>
      </c>
      <c r="C618" t="str">
        <f>IFERROR(VLOOKUP(Table1[[#This Row],[Ticker]],[1]!Table1[[Symbol]:[Industry]],2,FALSE),"-")</f>
        <v>-</v>
      </c>
      <c r="D618" t="s">
        <v>597</v>
      </c>
      <c r="E618">
        <v>6867.6096550000002</v>
      </c>
      <c r="F618">
        <v>382.45</v>
      </c>
      <c r="G618">
        <v>75.697333387911797</v>
      </c>
      <c r="H618">
        <v>6.5543160826820399</v>
      </c>
      <c r="I618">
        <v>62.988185369172399</v>
      </c>
      <c r="J618">
        <v>0.85305645523017504</v>
      </c>
      <c r="K618">
        <v>341.61973689765699</v>
      </c>
      <c r="L618">
        <v>275.15384678632398</v>
      </c>
      <c r="M618">
        <v>70.514456110150803</v>
      </c>
      <c r="N618">
        <v>0.78248131209501803</v>
      </c>
      <c r="O618">
        <v>0.74519545038567103</v>
      </c>
      <c r="P618">
        <v>130.21820917983399</v>
      </c>
      <c r="Q618">
        <v>0.33055426023714501</v>
      </c>
    </row>
    <row r="619" spans="1:17" x14ac:dyDescent="0.3">
      <c r="A619" t="s">
        <v>1367</v>
      </c>
      <c r="B619" t="s">
        <v>1368</v>
      </c>
      <c r="C619" t="str">
        <f>IFERROR(VLOOKUP(Table1[[#This Row],[Ticker]],[1]!Table1[[Symbol]:[Industry]],2,FALSE),"-")</f>
        <v>-</v>
      </c>
      <c r="D619" t="s">
        <v>621</v>
      </c>
      <c r="E619">
        <v>6855.7924759999996</v>
      </c>
      <c r="F619">
        <v>353.7</v>
      </c>
      <c r="G619">
        <v>-16.121629870774399</v>
      </c>
      <c r="H619">
        <v>-1.39603243419287</v>
      </c>
      <c r="I619">
        <v>5.0858809106238203</v>
      </c>
      <c r="J619">
        <v>-5.7070510716515397</v>
      </c>
      <c r="K619">
        <v>345.49787822156497</v>
      </c>
      <c r="L619">
        <v>340.33019195011298</v>
      </c>
      <c r="M619">
        <v>43.1098302380652</v>
      </c>
      <c r="N619">
        <v>1.19081476819978</v>
      </c>
      <c r="O619">
        <v>23.536895674300201</v>
      </c>
      <c r="P619">
        <v>32.100840336134397</v>
      </c>
      <c r="Q619">
        <v>0.15709915953175799</v>
      </c>
    </row>
    <row r="620" spans="1:17" x14ac:dyDescent="0.3">
      <c r="A620" t="s">
        <v>1369</v>
      </c>
      <c r="B620" t="s">
        <v>1370</v>
      </c>
      <c r="C620" t="str">
        <f>IFERROR(VLOOKUP(Table1[[#This Row],[Ticker]],[1]!Table1[[Symbol]:[Industry]],2,FALSE),"-")</f>
        <v>-</v>
      </c>
      <c r="D620" t="s">
        <v>46</v>
      </c>
      <c r="E620">
        <v>6832.8511535999996</v>
      </c>
      <c r="F620">
        <v>495.7</v>
      </c>
      <c r="G620">
        <v>176.09409238142899</v>
      </c>
      <c r="H620">
        <v>22.253755790661799</v>
      </c>
      <c r="I620">
        <v>65.641735039371696</v>
      </c>
      <c r="J620">
        <v>4.1488511968950803</v>
      </c>
      <c r="K620">
        <v>410.488599633798</v>
      </c>
      <c r="L620">
        <v>320.387142047162</v>
      </c>
      <c r="M620">
        <v>64.762488702468204</v>
      </c>
      <c r="N620">
        <v>1.31713561791672</v>
      </c>
      <c r="O620">
        <v>1.0389348396207401</v>
      </c>
      <c r="P620">
        <v>209.8125</v>
      </c>
      <c r="Q620">
        <v>0.18092984095692599</v>
      </c>
    </row>
    <row r="621" spans="1:17" hidden="1" x14ac:dyDescent="0.3">
      <c r="A621" t="s">
        <v>1371</v>
      </c>
      <c r="B621" t="s">
        <v>1372</v>
      </c>
      <c r="C621" t="str">
        <f>IFERROR(VLOOKUP(Table1[[#This Row],[Ticker]],[1]!Table1[[Symbol]:[Industry]],2,FALSE),"-")</f>
        <v>-</v>
      </c>
      <c r="D621" t="s">
        <v>273</v>
      </c>
      <c r="E621">
        <v>6814.0902942000002</v>
      </c>
      <c r="F621">
        <v>1910</v>
      </c>
      <c r="G621">
        <v>81.919518599337394</v>
      </c>
      <c r="H621">
        <v>11.8544125262588</v>
      </c>
      <c r="I621">
        <v>46.773946205768702</v>
      </c>
      <c r="J621">
        <v>0.12956618729953101</v>
      </c>
      <c r="K621">
        <v>1643.95367856184</v>
      </c>
      <c r="L621">
        <v>1371.71711934322</v>
      </c>
      <c r="M621">
        <v>66.708336953297206</v>
      </c>
      <c r="N621">
        <v>0.33294579733492402</v>
      </c>
      <c r="O621">
        <v>2.0942408376963302</v>
      </c>
      <c r="P621">
        <v>110.35242290748801</v>
      </c>
      <c r="Q621">
        <v>0.14986521574171999</v>
      </c>
    </row>
    <row r="622" spans="1:17" x14ac:dyDescent="0.3">
      <c r="A622" t="s">
        <v>1373</v>
      </c>
      <c r="B622" t="s">
        <v>1374</v>
      </c>
      <c r="C622" t="str">
        <f>IFERROR(VLOOKUP(Table1[[#This Row],[Ticker]],[1]!Table1[[Symbol]:[Industry]],2,FALSE),"-")</f>
        <v>-</v>
      </c>
      <c r="D622" t="s">
        <v>46</v>
      </c>
      <c r="E622">
        <v>6811.1628600499998</v>
      </c>
      <c r="F622">
        <v>50.91</v>
      </c>
      <c r="G622">
        <v>122.48105709385899</v>
      </c>
      <c r="H622">
        <v>26.593862748119101</v>
      </c>
      <c r="I622">
        <v>74.320404015887902</v>
      </c>
      <c r="J622">
        <v>1.1447736269473301</v>
      </c>
      <c r="K622">
        <v>41.004645402042499</v>
      </c>
      <c r="L622">
        <v>33.929851538362001</v>
      </c>
      <c r="M622">
        <v>76.301479396705801</v>
      </c>
      <c r="N622">
        <v>3.0712414441035798</v>
      </c>
      <c r="O622">
        <v>4.8909840895698196</v>
      </c>
      <c r="P622">
        <v>185.892565929836</v>
      </c>
      <c r="Q622">
        <v>0.11260223946060199</v>
      </c>
    </row>
    <row r="623" spans="1:17" x14ac:dyDescent="0.3">
      <c r="A623" t="s">
        <v>1375</v>
      </c>
      <c r="B623" t="s">
        <v>1376</v>
      </c>
      <c r="C623" t="str">
        <f>IFERROR(VLOOKUP(Table1[[#This Row],[Ticker]],[1]!Table1[[Symbol]:[Industry]],2,FALSE),"-")</f>
        <v>-</v>
      </c>
      <c r="D623" t="s">
        <v>95</v>
      </c>
      <c r="E623">
        <v>6794.0643662550001</v>
      </c>
      <c r="F623">
        <v>1042.6500000000001</v>
      </c>
      <c r="G623">
        <v>130.16755025723501</v>
      </c>
      <c r="H623">
        <v>16.235283436906101</v>
      </c>
      <c r="I623">
        <v>33.2414634480103</v>
      </c>
      <c r="J623">
        <v>5.25714564072993</v>
      </c>
      <c r="K623">
        <v>917.32522358801896</v>
      </c>
      <c r="L623">
        <v>745.96752445566995</v>
      </c>
      <c r="M623">
        <v>43.952501394110797</v>
      </c>
      <c r="N623">
        <v>1.13893314740711</v>
      </c>
      <c r="O623">
        <v>3.3903994629069998</v>
      </c>
      <c r="P623">
        <v>190.877388757148</v>
      </c>
    </row>
    <row r="624" spans="1:17" x14ac:dyDescent="0.3">
      <c r="A624" t="s">
        <v>1377</v>
      </c>
      <c r="B624" t="s">
        <v>1378</v>
      </c>
      <c r="C624" t="str">
        <f>IFERROR(VLOOKUP(Table1[[#This Row],[Ticker]],[1]!Table1[[Symbol]:[Industry]],2,FALSE),"-")</f>
        <v>-</v>
      </c>
      <c r="D624" t="s">
        <v>134</v>
      </c>
      <c r="E624">
        <v>6789.2497964499998</v>
      </c>
      <c r="F624">
        <v>3272.8</v>
      </c>
      <c r="G624">
        <v>82.567422934935095</v>
      </c>
      <c r="H624">
        <v>21.994347254718399</v>
      </c>
      <c r="I624">
        <v>22.4056391931917</v>
      </c>
      <c r="J624">
        <v>9.5949803925903492</v>
      </c>
      <c r="K624">
        <v>2536.2534418820901</v>
      </c>
      <c r="L624">
        <v>2088.0386486191201</v>
      </c>
      <c r="M624">
        <v>89.850005624850496</v>
      </c>
      <c r="N624">
        <v>1.1522716195465501</v>
      </c>
      <c r="O624">
        <v>3.2754827670496001</v>
      </c>
      <c r="P624">
        <v>125.531475037039</v>
      </c>
      <c r="Q624">
        <v>0.18492950517689399</v>
      </c>
    </row>
    <row r="625" spans="1:17" x14ac:dyDescent="0.3">
      <c r="A625" t="s">
        <v>1379</v>
      </c>
      <c r="B625" t="s">
        <v>1380</v>
      </c>
      <c r="C625" t="str">
        <f>IFERROR(VLOOKUP(Table1[[#This Row],[Ticker]],[1]!Table1[[Symbol]:[Industry]],2,FALSE),"-")</f>
        <v>-</v>
      </c>
      <c r="D625" t="s">
        <v>202</v>
      </c>
      <c r="E625">
        <v>6772.0836353099903</v>
      </c>
      <c r="F625">
        <v>208.4</v>
      </c>
      <c r="G625">
        <v>21.5584573995116</v>
      </c>
      <c r="H625">
        <v>20.615417014806901</v>
      </c>
      <c r="I625">
        <v>-5.1886942738371999</v>
      </c>
      <c r="J625">
        <v>0.66981021611695202</v>
      </c>
      <c r="K625">
        <v>193.01623740591</v>
      </c>
      <c r="L625">
        <v>195.034432372927</v>
      </c>
      <c r="M625">
        <v>47.904572718129899</v>
      </c>
      <c r="N625">
        <v>1.44947362247305</v>
      </c>
      <c r="O625">
        <v>47.792706333973101</v>
      </c>
      <c r="P625">
        <v>54.656771799628899</v>
      </c>
      <c r="Q625">
        <v>8.8743812750634005E-2</v>
      </c>
    </row>
    <row r="626" spans="1:17" hidden="1" x14ac:dyDescent="0.3">
      <c r="A626" t="s">
        <v>1381</v>
      </c>
      <c r="B626" t="s">
        <v>1382</v>
      </c>
      <c r="C626" t="str">
        <f>IFERROR(VLOOKUP(Table1[[#This Row],[Ticker]],[1]!Table1[[Symbol]:[Industry]],2,FALSE),"-")</f>
        <v>-</v>
      </c>
      <c r="D626" t="s">
        <v>965</v>
      </c>
      <c r="E626">
        <v>6746.8437323999997</v>
      </c>
      <c r="F626">
        <v>127.5</v>
      </c>
      <c r="G626">
        <v>-20.347114321566099</v>
      </c>
      <c r="H626">
        <v>-3.22675281381628</v>
      </c>
      <c r="I626">
        <v>-7.9962869224729696</v>
      </c>
      <c r="K626">
        <v>118.051374993029</v>
      </c>
      <c r="M626">
        <v>1.05563603616817</v>
      </c>
      <c r="N626">
        <v>1.1368421052631501</v>
      </c>
      <c r="O626">
        <v>0.39215686274509598</v>
      </c>
      <c r="P626">
        <v>11.353711790393</v>
      </c>
    </row>
    <row r="627" spans="1:17" x14ac:dyDescent="0.3">
      <c r="A627" t="s">
        <v>1383</v>
      </c>
      <c r="B627" t="s">
        <v>1384</v>
      </c>
      <c r="C627" t="str">
        <f>IFERROR(VLOOKUP(Table1[[#This Row],[Ticker]],[1]!Table1[[Symbol]:[Industry]],2,FALSE),"-")</f>
        <v>-</v>
      </c>
      <c r="D627" t="s">
        <v>55</v>
      </c>
      <c r="E627">
        <v>6712.64</v>
      </c>
      <c r="F627">
        <v>884.3</v>
      </c>
      <c r="G627">
        <v>129.53003104896101</v>
      </c>
      <c r="H627">
        <v>-11.1793044152541</v>
      </c>
      <c r="I627">
        <v>26.321121726572699</v>
      </c>
      <c r="J627">
        <v>-1.58386777022709</v>
      </c>
      <c r="K627">
        <v>882.69986559081894</v>
      </c>
      <c r="L627">
        <v>744.28408073369701</v>
      </c>
      <c r="M627">
        <v>59.097490641645599</v>
      </c>
      <c r="N627">
        <v>0.80179752732881404</v>
      </c>
      <c r="O627">
        <v>31.742621282370202</v>
      </c>
      <c r="P627">
        <v>163.77330350484701</v>
      </c>
      <c r="Q627">
        <v>0.116226176954338</v>
      </c>
    </row>
    <row r="628" spans="1:17" hidden="1" x14ac:dyDescent="0.3">
      <c r="A628" t="s">
        <v>1385</v>
      </c>
      <c r="B628" t="s">
        <v>1386</v>
      </c>
      <c r="C628" t="str">
        <f>IFERROR(VLOOKUP(Table1[[#This Row],[Ticker]],[1]!Table1[[Symbol]:[Industry]],2,FALSE),"-")</f>
        <v>-</v>
      </c>
      <c r="D628" t="s">
        <v>1235</v>
      </c>
      <c r="E628">
        <v>6636.6662775300001</v>
      </c>
      <c r="F628">
        <v>1378.03</v>
      </c>
      <c r="G628">
        <v>-19.392404932076701</v>
      </c>
      <c r="H628">
        <v>-2.95217257925139</v>
      </c>
      <c r="I628">
        <v>-6.8132578738554397</v>
      </c>
      <c r="J628">
        <v>-0.46401837470179302</v>
      </c>
      <c r="K628">
        <v>1364.3955229519499</v>
      </c>
      <c r="L628">
        <v>1334.3160006554299</v>
      </c>
      <c r="M628">
        <v>77.088001342421407</v>
      </c>
      <c r="N628">
        <v>0.53609191459758898</v>
      </c>
      <c r="O628">
        <v>2.85334862085731</v>
      </c>
      <c r="P628">
        <v>10.5386435647535</v>
      </c>
      <c r="Q628">
        <v>-5.5078309021881003E-2</v>
      </c>
    </row>
    <row r="629" spans="1:17" x14ac:dyDescent="0.3">
      <c r="A629" t="s">
        <v>1387</v>
      </c>
      <c r="B629" t="s">
        <v>1388</v>
      </c>
      <c r="C629" t="str">
        <f>IFERROR(VLOOKUP(Table1[[#This Row],[Ticker]],[1]!Table1[[Symbol]:[Industry]],2,FALSE),"-")</f>
        <v>-</v>
      </c>
      <c r="D629" t="s">
        <v>238</v>
      </c>
      <c r="E629">
        <v>6608.5443283949999</v>
      </c>
      <c r="F629">
        <v>1864.9</v>
      </c>
      <c r="G629">
        <v>-31.0218428875218</v>
      </c>
      <c r="H629">
        <v>-16.467083698599801</v>
      </c>
      <c r="I629">
        <v>-25.3516137188656</v>
      </c>
      <c r="J629">
        <v>-0.87086826741829904</v>
      </c>
      <c r="K629">
        <v>1866.8309325294699</v>
      </c>
      <c r="L629">
        <v>1977.6250813122999</v>
      </c>
      <c r="M629">
        <v>82.887476290705393</v>
      </c>
      <c r="N629">
        <v>1.2581337538054</v>
      </c>
      <c r="O629">
        <v>56.595527910343698</v>
      </c>
      <c r="P629">
        <v>16.556249999999999</v>
      </c>
      <c r="Q629">
        <v>7.4302464594733997E-2</v>
      </c>
    </row>
    <row r="630" spans="1:17" x14ac:dyDescent="0.3">
      <c r="A630" t="s">
        <v>1389</v>
      </c>
      <c r="B630" t="s">
        <v>1390</v>
      </c>
      <c r="C630" t="str">
        <f>IFERROR(VLOOKUP(Table1[[#This Row],[Ticker]],[1]!Table1[[Symbol]:[Industry]],2,FALSE),"-")</f>
        <v>-</v>
      </c>
      <c r="D630" t="s">
        <v>137</v>
      </c>
      <c r="E630">
        <v>6583.8321019550003</v>
      </c>
      <c r="F630">
        <v>601.6</v>
      </c>
      <c r="G630">
        <v>87.082407571899296</v>
      </c>
      <c r="H630">
        <v>30.475242353400201</v>
      </c>
      <c r="I630">
        <v>31.703142283875401</v>
      </c>
      <c r="J630">
        <v>6.4915422410601797</v>
      </c>
      <c r="K630">
        <v>494.83785985125598</v>
      </c>
      <c r="L630">
        <v>447.36828315054203</v>
      </c>
      <c r="M630">
        <v>59.750504616050698</v>
      </c>
      <c r="N630">
        <v>2.3716532805094999</v>
      </c>
      <c r="O630">
        <v>2.9587765957446801</v>
      </c>
      <c r="P630">
        <v>120.81115801064399</v>
      </c>
      <c r="Q630">
        <v>3.3241096724169999E-2</v>
      </c>
    </row>
    <row r="631" spans="1:17" hidden="1" x14ac:dyDescent="0.3">
      <c r="A631" t="s">
        <v>1391</v>
      </c>
      <c r="B631" t="s">
        <v>1392</v>
      </c>
      <c r="C631" t="str">
        <f>IFERROR(VLOOKUP(Table1[[#This Row],[Ticker]],[1]!Table1[[Symbol]:[Industry]],2,FALSE),"-")</f>
        <v>-</v>
      </c>
      <c r="D631" t="s">
        <v>238</v>
      </c>
      <c r="E631">
        <v>6583.3808428800003</v>
      </c>
      <c r="F631">
        <v>2590.1</v>
      </c>
      <c r="G631">
        <v>-4.2571044731919097</v>
      </c>
      <c r="H631">
        <v>1.22394972464498</v>
      </c>
      <c r="I631">
        <v>-2.2021037311824698</v>
      </c>
      <c r="J631">
        <v>-2.5239910012664</v>
      </c>
      <c r="K631">
        <v>2280.3686209632801</v>
      </c>
      <c r="L631">
        <v>2169.6142031317499</v>
      </c>
      <c r="M631">
        <v>68.109102236610894</v>
      </c>
      <c r="N631">
        <v>0.773846191910737</v>
      </c>
      <c r="O631">
        <v>3.37052623450833</v>
      </c>
      <c r="P631">
        <v>50.587209302325498</v>
      </c>
      <c r="Q631">
        <v>9.4520170845887E-2</v>
      </c>
    </row>
    <row r="632" spans="1:17" x14ac:dyDescent="0.3">
      <c r="A632" t="s">
        <v>1393</v>
      </c>
      <c r="B632" t="s">
        <v>1394</v>
      </c>
      <c r="C632" t="str">
        <f>IFERROR(VLOOKUP(Table1[[#This Row],[Ticker]],[1]!Table1[[Symbol]:[Industry]],2,FALSE),"-")</f>
        <v>-</v>
      </c>
      <c r="D632" t="s">
        <v>137</v>
      </c>
      <c r="E632">
        <v>6559.2284994000001</v>
      </c>
      <c r="F632">
        <v>970.25</v>
      </c>
      <c r="G632">
        <v>133.104063817803</v>
      </c>
      <c r="H632">
        <v>17.774854987940898</v>
      </c>
      <c r="I632">
        <v>141.23078811471601</v>
      </c>
      <c r="J632">
        <v>-2.8371895845406399</v>
      </c>
      <c r="K632">
        <v>859.40335244087805</v>
      </c>
      <c r="L632">
        <v>666.31567762304201</v>
      </c>
      <c r="M632">
        <v>40.158325964254502</v>
      </c>
      <c r="N632">
        <v>1.24616782011021</v>
      </c>
      <c r="O632">
        <v>10.2808554496263</v>
      </c>
      <c r="P632">
        <v>170.52837027742899</v>
      </c>
      <c r="Q632">
        <v>0.19988929733910901</v>
      </c>
    </row>
    <row r="633" spans="1:17" hidden="1" x14ac:dyDescent="0.3">
      <c r="A633" t="s">
        <v>1395</v>
      </c>
      <c r="B633" t="s">
        <v>1396</v>
      </c>
      <c r="C633" t="str">
        <f>IFERROR(VLOOKUP(Table1[[#This Row],[Ticker]],[1]!Table1[[Symbol]:[Industry]],2,FALSE),"-")</f>
        <v>-</v>
      </c>
      <c r="D633" t="s">
        <v>129</v>
      </c>
      <c r="E633">
        <v>6529.0623716999999</v>
      </c>
      <c r="F633">
        <v>362.3</v>
      </c>
      <c r="G633">
        <v>506.30527263848097</v>
      </c>
      <c r="H633">
        <v>27.0576205420913</v>
      </c>
      <c r="I633">
        <v>102.384487789734</v>
      </c>
      <c r="J633">
        <v>11.422377249378499</v>
      </c>
      <c r="K633">
        <v>285.94418041435398</v>
      </c>
      <c r="L633">
        <v>201.934150386905</v>
      </c>
      <c r="M633">
        <v>38.585604425528899</v>
      </c>
      <c r="N633">
        <v>1.1033521196613501</v>
      </c>
      <c r="O633">
        <v>2.5117306099916998</v>
      </c>
      <c r="P633">
        <v>539.54104148278896</v>
      </c>
      <c r="Q633">
        <v>0.133738333287681</v>
      </c>
    </row>
    <row r="634" spans="1:17" x14ac:dyDescent="0.3">
      <c r="A634" t="s">
        <v>1397</v>
      </c>
      <c r="B634" t="s">
        <v>1398</v>
      </c>
      <c r="C634" t="str">
        <f>IFERROR(VLOOKUP(Table1[[#This Row],[Ticker]],[1]!Table1[[Symbol]:[Industry]],2,FALSE),"-")</f>
        <v>-</v>
      </c>
      <c r="D634" t="s">
        <v>21</v>
      </c>
      <c r="E634">
        <v>6523.9062774599997</v>
      </c>
      <c r="F634">
        <v>888.6</v>
      </c>
      <c r="G634">
        <v>92.293987663734598</v>
      </c>
      <c r="H634">
        <v>5.1127819301455801</v>
      </c>
      <c r="I634">
        <v>91.373850288239396</v>
      </c>
      <c r="J634">
        <v>-3.3337240094450298</v>
      </c>
      <c r="K634">
        <v>778.82444341919302</v>
      </c>
      <c r="L634">
        <v>611.42856878672296</v>
      </c>
      <c r="M634">
        <v>55.0866891576973</v>
      </c>
      <c r="N634">
        <v>0.82325935279930496</v>
      </c>
      <c r="O634">
        <v>3.0722484807562398</v>
      </c>
      <c r="P634">
        <v>120.19576260686399</v>
      </c>
    </row>
    <row r="635" spans="1:17" hidden="1" x14ac:dyDescent="0.3">
      <c r="A635" t="s">
        <v>1399</v>
      </c>
      <c r="B635" t="s">
        <v>1400</v>
      </c>
      <c r="C635" t="str">
        <f>IFERROR(VLOOKUP(Table1[[#This Row],[Ticker]],[1]!Table1[[Symbol]:[Industry]],2,FALSE),"-")</f>
        <v>-</v>
      </c>
      <c r="D635" t="s">
        <v>65</v>
      </c>
      <c r="E635">
        <v>6515.361363</v>
      </c>
      <c r="F635">
        <v>407.7</v>
      </c>
      <c r="G635">
        <v>-28.4651456225033</v>
      </c>
      <c r="H635">
        <v>8.6036147681803996</v>
      </c>
      <c r="I635">
        <v>-0.81639319779957997</v>
      </c>
      <c r="J635">
        <v>4.7551485409505103</v>
      </c>
      <c r="K635">
        <v>384.25644904327498</v>
      </c>
      <c r="M635">
        <v>51.807923930559298</v>
      </c>
      <c r="N635">
        <v>1.24923963990428</v>
      </c>
      <c r="O635">
        <v>8.6092715231787995</v>
      </c>
      <c r="P635">
        <v>27.605633802816801</v>
      </c>
    </row>
    <row r="636" spans="1:17" x14ac:dyDescent="0.3">
      <c r="A636" t="s">
        <v>1401</v>
      </c>
      <c r="B636" t="s">
        <v>1402</v>
      </c>
      <c r="C636" t="str">
        <f>IFERROR(VLOOKUP(Table1[[#This Row],[Ticker]],[1]!Table1[[Symbol]:[Industry]],2,FALSE),"-")</f>
        <v>-</v>
      </c>
      <c r="D636" t="s">
        <v>1403</v>
      </c>
      <c r="E636">
        <v>6497.4889347500002</v>
      </c>
      <c r="F636">
        <v>501.35</v>
      </c>
      <c r="G636">
        <v>-0.88117527483919</v>
      </c>
      <c r="H636">
        <v>-7.0555843403535503</v>
      </c>
      <c r="I636">
        <v>-24.1605557886277</v>
      </c>
      <c r="J636">
        <v>-5.0609954035639504</v>
      </c>
      <c r="K636">
        <v>520.52935011352099</v>
      </c>
      <c r="L636">
        <v>508.01688708495197</v>
      </c>
      <c r="M636">
        <v>48.695451910560003</v>
      </c>
      <c r="N636">
        <v>0.93409860410104895</v>
      </c>
      <c r="O636">
        <v>37.020045876134397</v>
      </c>
      <c r="P636">
        <v>27.391691017659699</v>
      </c>
      <c r="Q636">
        <v>0.13505200468818801</v>
      </c>
    </row>
    <row r="637" spans="1:17" hidden="1" x14ac:dyDescent="0.3">
      <c r="A637" t="s">
        <v>1404</v>
      </c>
      <c r="B637" t="s">
        <v>1405</v>
      </c>
      <c r="C637" t="str">
        <f>IFERROR(VLOOKUP(Table1[[#This Row],[Ticker]],[1]!Table1[[Symbol]:[Industry]],2,FALSE),"-")</f>
        <v>-</v>
      </c>
      <c r="D637" t="s">
        <v>1235</v>
      </c>
      <c r="E637">
        <v>6496.9056107910001</v>
      </c>
      <c r="F637">
        <v>1155.18</v>
      </c>
      <c r="G637">
        <v>-19.921810496853901</v>
      </c>
      <c r="H637">
        <v>-2.5339203639361401</v>
      </c>
      <c r="I637">
        <v>-6.6925265644227503</v>
      </c>
      <c r="J637">
        <v>-0.418436600325376</v>
      </c>
      <c r="K637">
        <v>1144.1009707643</v>
      </c>
      <c r="L637">
        <v>1118.3048918796401</v>
      </c>
      <c r="M637">
        <v>63.340787818078198</v>
      </c>
      <c r="N637">
        <v>0.73218329660308501</v>
      </c>
      <c r="O637">
        <v>14.7336345850863</v>
      </c>
      <c r="P637">
        <v>33.421882399140699</v>
      </c>
    </row>
    <row r="638" spans="1:17" x14ac:dyDescent="0.3">
      <c r="A638" t="s">
        <v>1406</v>
      </c>
      <c r="B638" t="s">
        <v>1407</v>
      </c>
      <c r="C638" t="str">
        <f>IFERROR(VLOOKUP(Table1[[#This Row],[Ticker]],[1]!Table1[[Symbol]:[Industry]],2,FALSE),"-")</f>
        <v>-</v>
      </c>
      <c r="D638" t="s">
        <v>1408</v>
      </c>
      <c r="E638">
        <v>6476.6326989250001</v>
      </c>
      <c r="F638">
        <v>518.70000000000005</v>
      </c>
      <c r="G638">
        <v>-25.2406652249514</v>
      </c>
      <c r="H638">
        <v>-2.3227413618314499</v>
      </c>
      <c r="I638">
        <v>11.4272935581995</v>
      </c>
      <c r="J638">
        <v>0.44343347497882402</v>
      </c>
      <c r="K638">
        <v>500.584327279185</v>
      </c>
      <c r="L638">
        <v>498.43920961605602</v>
      </c>
      <c r="M638">
        <v>39.1376827184409</v>
      </c>
      <c r="N638">
        <v>1.3219835110618801</v>
      </c>
      <c r="O638">
        <v>29.043763254289502</v>
      </c>
      <c r="P638">
        <v>32.642884541618699</v>
      </c>
      <c r="Q638">
        <v>4.9486081411018998E-2</v>
      </c>
    </row>
    <row r="639" spans="1:17" x14ac:dyDescent="0.3">
      <c r="A639" t="s">
        <v>1409</v>
      </c>
      <c r="B639" t="s">
        <v>1410</v>
      </c>
      <c r="C639" t="str">
        <f>IFERROR(VLOOKUP(Table1[[#This Row],[Ticker]],[1]!Table1[[Symbol]:[Industry]],2,FALSE),"-")</f>
        <v>-</v>
      </c>
      <c r="D639" t="s">
        <v>101</v>
      </c>
      <c r="E639">
        <v>6473.7525288899997</v>
      </c>
      <c r="F639">
        <v>229.38</v>
      </c>
      <c r="G639">
        <v>-19.547657834702601</v>
      </c>
      <c r="H639">
        <v>8.3473728119384596</v>
      </c>
      <c r="I639">
        <v>-23.325757953581299</v>
      </c>
      <c r="J639">
        <v>4.7086369795747398</v>
      </c>
      <c r="K639">
        <v>217.96025110338101</v>
      </c>
      <c r="L639">
        <v>224.157905358715</v>
      </c>
      <c r="M639">
        <v>42.4757166152582</v>
      </c>
      <c r="N639">
        <v>1.75273665010459</v>
      </c>
      <c r="O639">
        <v>20.760310401953099</v>
      </c>
      <c r="P639">
        <v>32.935381048971202</v>
      </c>
      <c r="Q639">
        <v>-2.3849741552339999E-3</v>
      </c>
    </row>
    <row r="640" spans="1:17" x14ac:dyDescent="0.3">
      <c r="A640" t="s">
        <v>1411</v>
      </c>
      <c r="B640" t="s">
        <v>1412</v>
      </c>
      <c r="C640" t="str">
        <f>IFERROR(VLOOKUP(Table1[[#This Row],[Ticker]],[1]!Table1[[Symbol]:[Industry]],2,FALSE),"-")</f>
        <v>-</v>
      </c>
      <c r="D640" t="s">
        <v>104</v>
      </c>
      <c r="E640">
        <v>6459.3106766800001</v>
      </c>
      <c r="F640">
        <v>1375.8</v>
      </c>
      <c r="G640">
        <v>-30.522026225139999</v>
      </c>
      <c r="H640">
        <v>-2.3299970833880801</v>
      </c>
      <c r="I640">
        <v>-17.425667730483902</v>
      </c>
      <c r="J640">
        <v>-1.4469331624342701</v>
      </c>
      <c r="K640">
        <v>1366.8234189192301</v>
      </c>
      <c r="L640">
        <v>1401.1074416926699</v>
      </c>
      <c r="M640">
        <v>42.337655042375602</v>
      </c>
      <c r="N640">
        <v>0.73494874892759698</v>
      </c>
      <c r="O640">
        <v>22.107137665358302</v>
      </c>
      <c r="P640">
        <v>10.064</v>
      </c>
      <c r="Q640">
        <v>-0.14878866072261501</v>
      </c>
    </row>
    <row r="641" spans="1:17" hidden="1" x14ac:dyDescent="0.3">
      <c r="A641" t="s">
        <v>1413</v>
      </c>
      <c r="B641" t="s">
        <v>1414</v>
      </c>
      <c r="C641" t="str">
        <f>IFERROR(VLOOKUP(Table1[[#This Row],[Ticker]],[1]!Table1[[Symbol]:[Industry]],2,FALSE),"-")</f>
        <v>-</v>
      </c>
      <c r="D641" t="s">
        <v>621</v>
      </c>
      <c r="E641">
        <v>6435.305465505</v>
      </c>
      <c r="F641">
        <v>3952.75</v>
      </c>
      <c r="G641">
        <v>0.19795476837510101</v>
      </c>
      <c r="H641">
        <v>16.866661871483998</v>
      </c>
      <c r="I641">
        <v>7.5485273065511196</v>
      </c>
      <c r="J641">
        <v>-5.4103172332282599</v>
      </c>
      <c r="K641">
        <v>3625.6811599397101</v>
      </c>
      <c r="L641">
        <v>3392.7194220670799</v>
      </c>
      <c r="M641">
        <v>50.020885915261204</v>
      </c>
      <c r="N641">
        <v>0.785080175073811</v>
      </c>
      <c r="O641">
        <v>8.5016760483207907</v>
      </c>
      <c r="P641">
        <v>31.451612903225801</v>
      </c>
      <c r="Q641">
        <v>-3.7644690913117E-2</v>
      </c>
    </row>
    <row r="642" spans="1:17" x14ac:dyDescent="0.3">
      <c r="A642" t="s">
        <v>1415</v>
      </c>
      <c r="B642" t="s">
        <v>1416</v>
      </c>
      <c r="C642" t="str">
        <f>IFERROR(VLOOKUP(Table1[[#This Row],[Ticker]],[1]!Table1[[Symbol]:[Industry]],2,FALSE),"-")</f>
        <v>-</v>
      </c>
      <c r="D642" t="s">
        <v>417</v>
      </c>
      <c r="E642">
        <v>6411.2058749199996</v>
      </c>
      <c r="F642">
        <v>295.8</v>
      </c>
      <c r="G642">
        <v>-41.669067488616797</v>
      </c>
      <c r="H642">
        <v>1.58571225027789</v>
      </c>
      <c r="I642">
        <v>-28.748783649057899</v>
      </c>
      <c r="J642">
        <v>-6.5722044606377601</v>
      </c>
      <c r="K642">
        <v>291.137064134789</v>
      </c>
      <c r="L642">
        <v>324.94016923912699</v>
      </c>
      <c r="M642">
        <v>41.464389570785002</v>
      </c>
      <c r="N642">
        <v>2.3016171339068801</v>
      </c>
      <c r="O642">
        <v>59.195402298850503</v>
      </c>
      <c r="P642">
        <v>14.584543869843101</v>
      </c>
      <c r="Q642">
        <v>7.632187067362E-3</v>
      </c>
    </row>
    <row r="643" spans="1:17" x14ac:dyDescent="0.3">
      <c r="A643" t="s">
        <v>1417</v>
      </c>
      <c r="B643" t="s">
        <v>1418</v>
      </c>
      <c r="C643" t="str">
        <f>IFERROR(VLOOKUP(Table1[[#This Row],[Ticker]],[1]!Table1[[Symbol]:[Industry]],2,FALSE),"-")</f>
        <v>-</v>
      </c>
      <c r="D643" t="s">
        <v>649</v>
      </c>
      <c r="E643">
        <v>6399.1735446000002</v>
      </c>
      <c r="F643">
        <v>526.5</v>
      </c>
      <c r="G643">
        <v>39.448536933888199</v>
      </c>
      <c r="H643">
        <v>38.240641508600497</v>
      </c>
      <c r="I643">
        <v>22.299435961065999</v>
      </c>
      <c r="J643">
        <v>7.4035557804663403</v>
      </c>
      <c r="K643">
        <v>413.83011053719298</v>
      </c>
      <c r="L643">
        <v>384.70946488401302</v>
      </c>
      <c r="M643">
        <v>60.280475172651101</v>
      </c>
      <c r="N643">
        <v>2.91841901194557</v>
      </c>
      <c r="O643">
        <v>5.4131054131054199</v>
      </c>
      <c r="P643">
        <v>71.834203655352496</v>
      </c>
      <c r="Q643">
        <v>9.4423712073894994E-2</v>
      </c>
    </row>
    <row r="644" spans="1:17" hidden="1" x14ac:dyDescent="0.3">
      <c r="A644" t="s">
        <v>1419</v>
      </c>
      <c r="B644" t="s">
        <v>1420</v>
      </c>
      <c r="C644" t="str">
        <f>IFERROR(VLOOKUP(Table1[[#This Row],[Ticker]],[1]!Table1[[Symbol]:[Industry]],2,FALSE),"-")</f>
        <v>-</v>
      </c>
      <c r="D644" t="s">
        <v>46</v>
      </c>
      <c r="E644">
        <v>6347.84</v>
      </c>
      <c r="F644">
        <v>91.99</v>
      </c>
      <c r="G644">
        <v>-35.096335753127399</v>
      </c>
      <c r="H644">
        <v>-3.3396872294694102</v>
      </c>
      <c r="I644">
        <v>-2.88638468418177</v>
      </c>
      <c r="J644">
        <v>-0.70447977665389006</v>
      </c>
      <c r="K644">
        <v>92.111044457204301</v>
      </c>
      <c r="L644">
        <v>93.197289003666398</v>
      </c>
      <c r="M644">
        <v>53.081674366169402</v>
      </c>
      <c r="N644">
        <v>1.18</v>
      </c>
      <c r="O644">
        <v>11.968692249157501</v>
      </c>
      <c r="P644">
        <v>8.2235294117646909</v>
      </c>
    </row>
    <row r="645" spans="1:17" hidden="1" x14ac:dyDescent="0.3">
      <c r="A645" t="s">
        <v>1421</v>
      </c>
      <c r="B645" t="s">
        <v>1422</v>
      </c>
      <c r="C645" t="str">
        <f>IFERROR(VLOOKUP(Table1[[#This Row],[Ticker]],[1]!Table1[[Symbol]:[Industry]],2,FALSE),"-")</f>
        <v>-</v>
      </c>
      <c r="D645" t="s">
        <v>597</v>
      </c>
      <c r="E645">
        <v>6300.2404667999999</v>
      </c>
      <c r="F645">
        <v>6032.25</v>
      </c>
      <c r="G645">
        <v>55.308403078227897</v>
      </c>
      <c r="H645">
        <v>-4.6185386198467304</v>
      </c>
      <c r="I645">
        <v>62.190763909109798</v>
      </c>
      <c r="J645">
        <v>-2.7273357016325601</v>
      </c>
      <c r="K645">
        <v>5670.3232519213598</v>
      </c>
      <c r="L645">
        <v>4406.6461568443901</v>
      </c>
      <c r="M645">
        <v>71.076953400788</v>
      </c>
      <c r="N645">
        <v>0.81390241658745099</v>
      </c>
      <c r="O645">
        <v>11.051431886941</v>
      </c>
      <c r="P645">
        <v>111.094974804031</v>
      </c>
      <c r="Q645">
        <v>0.15465027077928101</v>
      </c>
    </row>
    <row r="646" spans="1:17" hidden="1" x14ac:dyDescent="0.3">
      <c r="A646" t="s">
        <v>1423</v>
      </c>
      <c r="B646" t="s">
        <v>1424</v>
      </c>
      <c r="C646" t="str">
        <f>IFERROR(VLOOKUP(Table1[[#This Row],[Ticker]],[1]!Table1[[Symbol]:[Industry]],2,FALSE),"-")</f>
        <v>-</v>
      </c>
      <c r="D646" t="s">
        <v>965</v>
      </c>
      <c r="E646">
        <v>6266.1528877000001</v>
      </c>
      <c r="F646">
        <v>101</v>
      </c>
      <c r="M646">
        <v>50</v>
      </c>
      <c r="N646">
        <v>1</v>
      </c>
    </row>
    <row r="647" spans="1:17" x14ac:dyDescent="0.3">
      <c r="A647" t="s">
        <v>1425</v>
      </c>
      <c r="B647" t="s">
        <v>1426</v>
      </c>
      <c r="C647" t="str">
        <f>IFERROR(VLOOKUP(Table1[[#This Row],[Ticker]],[1]!Table1[[Symbol]:[Industry]],2,FALSE),"-")</f>
        <v>-</v>
      </c>
      <c r="D647" t="s">
        <v>46</v>
      </c>
      <c r="E647">
        <v>6234.6063634399998</v>
      </c>
      <c r="F647">
        <v>534.4</v>
      </c>
      <c r="G647">
        <v>100.366313746766</v>
      </c>
      <c r="H647">
        <v>24.8082423287312</v>
      </c>
      <c r="I647">
        <v>25.234007322601801</v>
      </c>
      <c r="J647">
        <v>8.6358649432232504</v>
      </c>
      <c r="K647">
        <v>459.83430901610501</v>
      </c>
      <c r="L647">
        <v>401.804715973805</v>
      </c>
      <c r="M647">
        <v>33.653866008027897</v>
      </c>
      <c r="N647">
        <v>2.4204101399374398</v>
      </c>
      <c r="O647">
        <v>5.5389221556886303</v>
      </c>
      <c r="P647">
        <v>131.74327840416299</v>
      </c>
      <c r="Q647">
        <v>-4.3923811761270998E-2</v>
      </c>
    </row>
    <row r="648" spans="1:17" x14ac:dyDescent="0.3">
      <c r="A648" t="s">
        <v>1427</v>
      </c>
      <c r="B648" t="s">
        <v>1428</v>
      </c>
      <c r="C648" t="str">
        <f>IFERROR(VLOOKUP(Table1[[#This Row],[Ticker]],[1]!Table1[[Symbol]:[Industry]],2,FALSE),"-")</f>
        <v>-</v>
      </c>
      <c r="D648" t="s">
        <v>621</v>
      </c>
      <c r="E648">
        <v>6220.8234069999999</v>
      </c>
      <c r="F648">
        <v>523.5</v>
      </c>
      <c r="G648">
        <v>32.760992491147299</v>
      </c>
      <c r="H648">
        <v>6.7772802888076704</v>
      </c>
      <c r="I648">
        <v>13.770811094893199</v>
      </c>
      <c r="J648">
        <v>5.5525118154507904</v>
      </c>
      <c r="K648">
        <v>469.45236161502498</v>
      </c>
      <c r="L648">
        <v>429.46111226238202</v>
      </c>
      <c r="M648">
        <v>46.666928457462298</v>
      </c>
      <c r="N648">
        <v>1.6693439139111399</v>
      </c>
      <c r="O648">
        <v>2.1872015281757502</v>
      </c>
      <c r="P648">
        <v>75.789120214909303</v>
      </c>
      <c r="Q648">
        <v>0.11948252413678</v>
      </c>
    </row>
    <row r="649" spans="1:17" hidden="1" x14ac:dyDescent="0.3">
      <c r="A649" t="s">
        <v>1429</v>
      </c>
      <c r="B649" t="s">
        <v>1430</v>
      </c>
      <c r="C649" t="str">
        <f>IFERROR(VLOOKUP(Table1[[#This Row],[Ticker]],[1]!Table1[[Symbol]:[Industry]],2,FALSE),"-")</f>
        <v>-</v>
      </c>
      <c r="D649" t="s">
        <v>24</v>
      </c>
      <c r="E649">
        <v>6205.8639671250003</v>
      </c>
      <c r="F649">
        <v>683.3</v>
      </c>
      <c r="G649">
        <v>58.517358393280198</v>
      </c>
      <c r="H649">
        <v>10.003404650555</v>
      </c>
      <c r="I649">
        <v>74.493780050461197</v>
      </c>
      <c r="J649">
        <v>-2.56229708012336</v>
      </c>
      <c r="K649">
        <v>608.80874521639896</v>
      </c>
      <c r="M649">
        <v>41.898115542187803</v>
      </c>
      <c r="N649">
        <v>0.58103986404672403</v>
      </c>
      <c r="O649">
        <v>11.3566515439777</v>
      </c>
      <c r="P649">
        <v>87.205479452054703</v>
      </c>
    </row>
    <row r="650" spans="1:17" hidden="1" x14ac:dyDescent="0.3">
      <c r="A650" t="s">
        <v>1431</v>
      </c>
      <c r="B650" t="s">
        <v>1432</v>
      </c>
      <c r="C650" t="str">
        <f>IFERROR(VLOOKUP(Table1[[#This Row],[Ticker]],[1]!Table1[[Symbol]:[Industry]],2,FALSE),"-")</f>
        <v>-</v>
      </c>
      <c r="D650" t="s">
        <v>516</v>
      </c>
      <c r="E650">
        <v>6195.0492403199996</v>
      </c>
      <c r="F650">
        <v>739.3</v>
      </c>
      <c r="G650">
        <v>8.6397520015999305</v>
      </c>
      <c r="H650">
        <v>21.236531353998998</v>
      </c>
      <c r="I650">
        <v>28.5783239767979</v>
      </c>
      <c r="J650">
        <v>1.0083671896934401</v>
      </c>
      <c r="K650">
        <v>625.92112256273401</v>
      </c>
      <c r="M650">
        <v>47.401761250212402</v>
      </c>
      <c r="N650">
        <v>2.0608110778709898</v>
      </c>
      <c r="O650">
        <v>3.0704720681725899</v>
      </c>
      <c r="P650">
        <v>42.405855725705401</v>
      </c>
    </row>
    <row r="651" spans="1:17" x14ac:dyDescent="0.3">
      <c r="A651" t="s">
        <v>1433</v>
      </c>
      <c r="B651" t="s">
        <v>1434</v>
      </c>
      <c r="C651" t="str">
        <f>IFERROR(VLOOKUP(Table1[[#This Row],[Ticker]],[1]!Table1[[Symbol]:[Industry]],2,FALSE),"-")</f>
        <v>-</v>
      </c>
      <c r="D651" t="s">
        <v>129</v>
      </c>
      <c r="E651">
        <v>6181.5484639599999</v>
      </c>
      <c r="F651">
        <v>613.5</v>
      </c>
      <c r="G651">
        <v>19.054683779983499</v>
      </c>
      <c r="H651">
        <v>3.69759677215283</v>
      </c>
      <c r="I651">
        <v>-17.915321964699299</v>
      </c>
      <c r="J651">
        <v>-2.8689090162173598</v>
      </c>
      <c r="K651">
        <v>597.17492194999897</v>
      </c>
      <c r="L651">
        <v>564.82680400008701</v>
      </c>
      <c r="M651">
        <v>39.953168338012198</v>
      </c>
      <c r="N651">
        <v>0.89284649904345303</v>
      </c>
      <c r="O651">
        <v>37.1882640586797</v>
      </c>
      <c r="P651">
        <v>68.301213908511002</v>
      </c>
      <c r="Q651">
        <v>7.7847145404483994E-2</v>
      </c>
    </row>
    <row r="652" spans="1:17" x14ac:dyDescent="0.3">
      <c r="A652" t="s">
        <v>1435</v>
      </c>
      <c r="B652" t="s">
        <v>1436</v>
      </c>
      <c r="C652" t="str">
        <f>IFERROR(VLOOKUP(Table1[[#This Row],[Ticker]],[1]!Table1[[Symbol]:[Industry]],2,FALSE),"-")</f>
        <v>-</v>
      </c>
      <c r="D652" t="s">
        <v>600</v>
      </c>
      <c r="E652">
        <v>6160.9380850850002</v>
      </c>
      <c r="F652">
        <v>143.03</v>
      </c>
      <c r="G652">
        <v>-30.802256318593599</v>
      </c>
      <c r="H652">
        <v>8.3548959470776296</v>
      </c>
      <c r="I652">
        <v>-11.990024976057301</v>
      </c>
      <c r="J652">
        <v>4.2291483073010303</v>
      </c>
      <c r="K652">
        <v>131.128407960901</v>
      </c>
      <c r="L652">
        <v>139.06432608277399</v>
      </c>
      <c r="M652">
        <v>43.336161239500598</v>
      </c>
      <c r="N652">
        <v>0.78260658807518102</v>
      </c>
      <c r="O652">
        <v>25.183527931203201</v>
      </c>
      <c r="P652">
        <v>30.621004566210001</v>
      </c>
      <c r="Q652">
        <v>-9.8065260239251995E-2</v>
      </c>
    </row>
    <row r="653" spans="1:17" x14ac:dyDescent="0.3">
      <c r="A653" t="s">
        <v>1437</v>
      </c>
      <c r="B653" t="s">
        <v>1438</v>
      </c>
      <c r="C653" t="str">
        <f>IFERROR(VLOOKUP(Table1[[#This Row],[Ticker]],[1]!Table1[[Symbol]:[Industry]],2,FALSE),"-")</f>
        <v>-</v>
      </c>
      <c r="D653" t="s">
        <v>485</v>
      </c>
      <c r="E653">
        <v>6151.2506739500004</v>
      </c>
      <c r="F653">
        <v>321.2</v>
      </c>
      <c r="G653">
        <v>-20.962557251498701</v>
      </c>
      <c r="H653">
        <v>-16.3072543219339</v>
      </c>
      <c r="I653">
        <v>-31.683603512365799</v>
      </c>
      <c r="J653">
        <v>-4.3204758830782701</v>
      </c>
      <c r="K653">
        <v>355.85613243531202</v>
      </c>
      <c r="L653">
        <v>386.765223451483</v>
      </c>
      <c r="M653">
        <v>40.821863721036898</v>
      </c>
      <c r="N653">
        <v>0.58347249440158599</v>
      </c>
      <c r="O653">
        <v>68.866749688667497</v>
      </c>
      <c r="P653">
        <v>22.2920236055587</v>
      </c>
      <c r="Q653">
        <v>-0.117157874127333</v>
      </c>
    </row>
    <row r="654" spans="1:17" hidden="1" x14ac:dyDescent="0.3">
      <c r="A654" t="s">
        <v>1439</v>
      </c>
      <c r="B654" t="s">
        <v>1440</v>
      </c>
      <c r="C654" t="str">
        <f>IFERROR(VLOOKUP(Table1[[#This Row],[Ticker]],[1]!Table1[[Symbol]:[Industry]],2,FALSE),"-")</f>
        <v>-</v>
      </c>
      <c r="D654" t="s">
        <v>43</v>
      </c>
      <c r="E654">
        <v>6138.2645295000002</v>
      </c>
      <c r="F654">
        <v>4090</v>
      </c>
      <c r="G654">
        <v>-9.2467214432144402</v>
      </c>
      <c r="H654">
        <v>-3.40964652750427</v>
      </c>
      <c r="I654">
        <v>8.8455058946682605</v>
      </c>
      <c r="J654">
        <v>-5.8238427695760198</v>
      </c>
      <c r="K654">
        <v>4009.1754210146501</v>
      </c>
      <c r="L654">
        <v>3703.5498347182302</v>
      </c>
      <c r="M654">
        <v>52.186559767500498</v>
      </c>
      <c r="N654">
        <v>1.2741600832882201</v>
      </c>
      <c r="O654">
        <v>10.5745721271393</v>
      </c>
      <c r="P654">
        <v>29.471351693573901</v>
      </c>
      <c r="Q654">
        <v>-3.4295320395638998E-2</v>
      </c>
    </row>
    <row r="655" spans="1:17" hidden="1" x14ac:dyDescent="0.3">
      <c r="A655" t="s">
        <v>1441</v>
      </c>
      <c r="B655" t="s">
        <v>1442</v>
      </c>
      <c r="C655" t="str">
        <f>IFERROR(VLOOKUP(Table1[[#This Row],[Ticker]],[1]!Table1[[Symbol]:[Industry]],2,FALSE),"-")</f>
        <v>-</v>
      </c>
      <c r="D655" t="s">
        <v>371</v>
      </c>
      <c r="E655">
        <v>6135.6191325</v>
      </c>
      <c r="F655">
        <v>269.85000000000002</v>
      </c>
      <c r="G655">
        <v>156.81687308432601</v>
      </c>
      <c r="H655">
        <v>-2.87052252218052</v>
      </c>
      <c r="I655">
        <v>70.790995914164697</v>
      </c>
      <c r="J655">
        <v>-2.4681217726481699</v>
      </c>
      <c r="K655">
        <v>255.32462735335901</v>
      </c>
      <c r="L655">
        <v>197.614598251459</v>
      </c>
      <c r="M655">
        <v>78.865086079376695</v>
      </c>
      <c r="N655">
        <v>0.54449901784276999</v>
      </c>
      <c r="O655">
        <v>11.1728738187881</v>
      </c>
      <c r="P655">
        <v>185.25369978858299</v>
      </c>
      <c r="Q655">
        <v>0.15040859435032899</v>
      </c>
    </row>
    <row r="656" spans="1:17" x14ac:dyDescent="0.3">
      <c r="A656" t="s">
        <v>1443</v>
      </c>
      <c r="B656" t="s">
        <v>1444</v>
      </c>
      <c r="C656" t="str">
        <f>IFERROR(VLOOKUP(Table1[[#This Row],[Ticker]],[1]!Table1[[Symbol]:[Industry]],2,FALSE),"-")</f>
        <v>-</v>
      </c>
      <c r="D656" t="s">
        <v>335</v>
      </c>
      <c r="E656">
        <v>6127.0847819999999</v>
      </c>
      <c r="F656">
        <v>331.3</v>
      </c>
      <c r="G656">
        <v>158.54925746721099</v>
      </c>
      <c r="H656">
        <v>21.481402665316502</v>
      </c>
      <c r="I656">
        <v>73.0479513848762</v>
      </c>
      <c r="J656">
        <v>8.5254435798791199</v>
      </c>
      <c r="K656">
        <v>279.881098328414</v>
      </c>
      <c r="L656">
        <v>217.92486649433599</v>
      </c>
      <c r="M656">
        <v>38.400705073785403</v>
      </c>
      <c r="N656">
        <v>1.8072464581758101</v>
      </c>
      <c r="O656">
        <v>6.3235738001810899</v>
      </c>
      <c r="P656">
        <v>182.92058070025601</v>
      </c>
      <c r="Q656">
        <v>0.107270742643841</v>
      </c>
    </row>
    <row r="657" spans="1:17" x14ac:dyDescent="0.3">
      <c r="A657" t="s">
        <v>1445</v>
      </c>
      <c r="B657" t="s">
        <v>1446</v>
      </c>
      <c r="C657" t="str">
        <f>IFERROR(VLOOKUP(Table1[[#This Row],[Ticker]],[1]!Table1[[Symbol]:[Industry]],2,FALSE),"-")</f>
        <v>-</v>
      </c>
      <c r="D657" t="s">
        <v>694</v>
      </c>
      <c r="E657">
        <v>6125.1841018499999</v>
      </c>
      <c r="F657">
        <v>214.08</v>
      </c>
      <c r="G657">
        <v>148.257715693817</v>
      </c>
      <c r="H657">
        <v>9.0856901077687002</v>
      </c>
      <c r="I657">
        <v>9.8734145279585892</v>
      </c>
      <c r="J657">
        <v>-0.18402066265487799</v>
      </c>
      <c r="K657">
        <v>192.71407771121801</v>
      </c>
      <c r="L657">
        <v>164.310956777298</v>
      </c>
      <c r="M657">
        <v>57.358512676882</v>
      </c>
      <c r="N657">
        <v>1.4530424736490499</v>
      </c>
      <c r="O657">
        <v>8.2772795216741404</v>
      </c>
      <c r="P657">
        <v>187.355704697986</v>
      </c>
      <c r="Q657">
        <v>0.169684273491753</v>
      </c>
    </row>
    <row r="658" spans="1:17" x14ac:dyDescent="0.3">
      <c r="A658" t="s">
        <v>1447</v>
      </c>
      <c r="B658" t="s">
        <v>1448</v>
      </c>
      <c r="C658" t="str">
        <f>IFERROR(VLOOKUP(Table1[[#This Row],[Ticker]],[1]!Table1[[Symbol]:[Industry]],2,FALSE),"-")</f>
        <v>-</v>
      </c>
      <c r="D658" t="s">
        <v>485</v>
      </c>
      <c r="E658">
        <v>6122.0999919249998</v>
      </c>
      <c r="F658">
        <v>894.1</v>
      </c>
      <c r="G658">
        <v>60.081342706156597</v>
      </c>
      <c r="H658">
        <v>-4.6312717214431698E-2</v>
      </c>
      <c r="I658">
        <v>-7.1145666112125401</v>
      </c>
      <c r="J658">
        <v>8.4520937063936099</v>
      </c>
      <c r="K658">
        <v>833.51550717032296</v>
      </c>
      <c r="L658">
        <v>783.95823848166697</v>
      </c>
      <c r="M658">
        <v>62.890056856982298</v>
      </c>
      <c r="N658">
        <v>1.29224498781356</v>
      </c>
      <c r="O658">
        <v>14.411139693546501</v>
      </c>
      <c r="P658">
        <v>88.728232189973596</v>
      </c>
      <c r="Q658">
        <v>0.17421355612695799</v>
      </c>
    </row>
    <row r="659" spans="1:17" x14ac:dyDescent="0.3">
      <c r="A659" t="s">
        <v>1449</v>
      </c>
      <c r="B659" t="s">
        <v>1450</v>
      </c>
      <c r="C659" t="str">
        <f>IFERROR(VLOOKUP(Table1[[#This Row],[Ticker]],[1]!Table1[[Symbol]:[Industry]],2,FALSE),"-")</f>
        <v>-</v>
      </c>
      <c r="D659" t="s">
        <v>137</v>
      </c>
      <c r="E659">
        <v>6118.3906266000004</v>
      </c>
      <c r="F659">
        <v>931.65</v>
      </c>
      <c r="G659">
        <v>23.959384091230501</v>
      </c>
      <c r="H659">
        <v>3.0966805241537698</v>
      </c>
      <c r="I659">
        <v>-8.2276878246196503</v>
      </c>
      <c r="J659">
        <v>-4.54979596298356</v>
      </c>
      <c r="K659">
        <v>887.78166466229197</v>
      </c>
      <c r="L659">
        <v>814.881839997366</v>
      </c>
      <c r="M659">
        <v>48.8394864818004</v>
      </c>
      <c r="N659">
        <v>2.4813664197113301</v>
      </c>
      <c r="O659">
        <v>7.6584554285407496</v>
      </c>
      <c r="P659">
        <v>55.016638935108098</v>
      </c>
      <c r="Q659">
        <v>2.6296926016077998E-2</v>
      </c>
    </row>
    <row r="660" spans="1:17" x14ac:dyDescent="0.3">
      <c r="A660" t="s">
        <v>1451</v>
      </c>
      <c r="B660" t="s">
        <v>1452</v>
      </c>
      <c r="C660" t="str">
        <f>IFERROR(VLOOKUP(Table1[[#This Row],[Ticker]],[1]!Table1[[Symbol]:[Industry]],2,FALSE),"-")</f>
        <v>-</v>
      </c>
      <c r="D660" t="s">
        <v>1453</v>
      </c>
      <c r="E660">
        <v>6098.5474847099904</v>
      </c>
      <c r="F660">
        <v>193.47</v>
      </c>
      <c r="G660">
        <v>-32.178315149742502</v>
      </c>
      <c r="H660">
        <v>-2.6992268982499099</v>
      </c>
      <c r="I660">
        <v>-13.026263905832399</v>
      </c>
      <c r="J660">
        <v>-3.9519578357681602</v>
      </c>
      <c r="K660">
        <v>188.505826880358</v>
      </c>
      <c r="L660">
        <v>190.02089745618599</v>
      </c>
      <c r="M660">
        <v>51.185609190762499</v>
      </c>
      <c r="N660">
        <v>1.2774602202107499</v>
      </c>
      <c r="O660">
        <v>22.060267741768701</v>
      </c>
      <c r="P660">
        <v>14.0742924528301</v>
      </c>
      <c r="Q660">
        <v>-6.8382438360233999E-2</v>
      </c>
    </row>
    <row r="661" spans="1:17" hidden="1" x14ac:dyDescent="0.3">
      <c r="A661" t="s">
        <v>1454</v>
      </c>
      <c r="B661" t="s">
        <v>1455</v>
      </c>
      <c r="C661" t="str">
        <f>IFERROR(VLOOKUP(Table1[[#This Row],[Ticker]],[1]!Table1[[Symbol]:[Industry]],2,FALSE),"-")</f>
        <v>-</v>
      </c>
      <c r="D661" t="s">
        <v>21</v>
      </c>
      <c r="E661">
        <v>6082.4604986249997</v>
      </c>
      <c r="F661">
        <v>2783.5</v>
      </c>
      <c r="G661">
        <v>157.43783883544401</v>
      </c>
      <c r="H661">
        <v>23.850727790293401</v>
      </c>
      <c r="I661">
        <v>13.2145309440285</v>
      </c>
      <c r="J661">
        <v>-0.55223583777866203</v>
      </c>
      <c r="K661">
        <v>2431.4180932726399</v>
      </c>
      <c r="L661">
        <v>2003.0948757756901</v>
      </c>
      <c r="M661">
        <v>29.846175864790599</v>
      </c>
      <c r="N661">
        <v>2.2674048240618401</v>
      </c>
      <c r="O661">
        <v>9.2114244656008601</v>
      </c>
      <c r="P661">
        <v>212.20907408445899</v>
      </c>
      <c r="Q661">
        <v>0.23464008475589401</v>
      </c>
    </row>
    <row r="662" spans="1:17" hidden="1" x14ac:dyDescent="0.3">
      <c r="A662" t="s">
        <v>1456</v>
      </c>
      <c r="B662" t="s">
        <v>1457</v>
      </c>
      <c r="C662" t="str">
        <f>IFERROR(VLOOKUP(Table1[[#This Row],[Ticker]],[1]!Table1[[Symbol]:[Industry]],2,FALSE),"-")</f>
        <v>-</v>
      </c>
      <c r="D662" t="s">
        <v>255</v>
      </c>
      <c r="E662">
        <v>6077.9063580000002</v>
      </c>
      <c r="F662">
        <v>352.25</v>
      </c>
      <c r="G662">
        <v>-13.4939462013699</v>
      </c>
      <c r="H662">
        <v>11.3428096408272</v>
      </c>
      <c r="I662">
        <v>14.6936573326249</v>
      </c>
      <c r="J662">
        <v>-0.39649645931424898</v>
      </c>
      <c r="K662">
        <v>317.52059359940802</v>
      </c>
      <c r="M662">
        <v>51.844561866651297</v>
      </c>
      <c r="N662">
        <v>2.03839825989852</v>
      </c>
      <c r="O662">
        <v>5.5500354861603904</v>
      </c>
      <c r="P662">
        <v>46.709704289879198</v>
      </c>
    </row>
    <row r="663" spans="1:17" x14ac:dyDescent="0.3">
      <c r="A663" t="s">
        <v>1458</v>
      </c>
      <c r="B663" t="s">
        <v>1459</v>
      </c>
      <c r="C663" t="str">
        <f>IFERROR(VLOOKUP(Table1[[#This Row],[Ticker]],[1]!Table1[[Symbol]:[Industry]],2,FALSE),"-")</f>
        <v>-</v>
      </c>
      <c r="D663" t="s">
        <v>1460</v>
      </c>
      <c r="E663">
        <v>6056.1209327699999</v>
      </c>
      <c r="F663">
        <v>460.1</v>
      </c>
      <c r="G663">
        <v>-6.9557874502553503</v>
      </c>
      <c r="H663">
        <v>-0.22460480394160001</v>
      </c>
      <c r="I663">
        <v>-5.7274129507334699</v>
      </c>
      <c r="J663">
        <v>1.6616616353607701</v>
      </c>
      <c r="K663">
        <v>459.33104206784799</v>
      </c>
      <c r="L663">
        <v>440.649853350466</v>
      </c>
      <c r="M663">
        <v>35.870570665829902</v>
      </c>
      <c r="N663">
        <v>1.34779363899586</v>
      </c>
      <c r="O663">
        <v>25.385785698761101</v>
      </c>
      <c r="P663">
        <v>34.414256500146003</v>
      </c>
    </row>
    <row r="664" spans="1:17" x14ac:dyDescent="0.3">
      <c r="A664" t="s">
        <v>1461</v>
      </c>
      <c r="B664" t="s">
        <v>1462</v>
      </c>
      <c r="C664" t="str">
        <f>IFERROR(VLOOKUP(Table1[[#This Row],[Ticker]],[1]!Table1[[Symbol]:[Industry]],2,FALSE),"-")</f>
        <v>-</v>
      </c>
      <c r="D664" t="s">
        <v>371</v>
      </c>
      <c r="E664">
        <v>6044.9592969149999</v>
      </c>
      <c r="F664">
        <v>222.37</v>
      </c>
      <c r="G664">
        <v>241.380938480509</v>
      </c>
      <c r="H664">
        <v>7.9785850960992901</v>
      </c>
      <c r="I664">
        <v>41.6167342557018</v>
      </c>
      <c r="J664">
        <v>-1.2362354412674299</v>
      </c>
      <c r="K664">
        <v>184.323060201072</v>
      </c>
      <c r="L664">
        <v>141.76941679870899</v>
      </c>
      <c r="M664">
        <v>85.404178683384202</v>
      </c>
      <c r="N664">
        <v>0.61945697258222499</v>
      </c>
      <c r="O664">
        <v>7.88325763367361</v>
      </c>
      <c r="P664">
        <v>278.502127659574</v>
      </c>
      <c r="Q664">
        <v>8.9885409241375003E-2</v>
      </c>
    </row>
    <row r="665" spans="1:17" x14ac:dyDescent="0.3">
      <c r="A665" t="s">
        <v>1463</v>
      </c>
      <c r="B665" t="s">
        <v>1464</v>
      </c>
      <c r="C665" t="str">
        <f>IFERROR(VLOOKUP(Table1[[#This Row],[Ticker]],[1]!Table1[[Symbol]:[Industry]],2,FALSE),"-")</f>
        <v>-</v>
      </c>
      <c r="D665" t="s">
        <v>255</v>
      </c>
      <c r="E665">
        <v>5999.2129357599997</v>
      </c>
      <c r="F665">
        <v>1677.65</v>
      </c>
      <c r="G665">
        <v>83.013852099095502</v>
      </c>
      <c r="H665">
        <v>7.4485138239175601</v>
      </c>
      <c r="I665">
        <v>68.6062080251033</v>
      </c>
      <c r="J665">
        <v>-0.63263460168039598</v>
      </c>
      <c r="K665">
        <v>1450.3097450927501</v>
      </c>
      <c r="L665">
        <v>1246.92271861169</v>
      </c>
      <c r="M665">
        <v>59.174954594495503</v>
      </c>
      <c r="N665">
        <v>0.88323035354798496</v>
      </c>
      <c r="O665">
        <v>2.8522039757994802</v>
      </c>
      <c r="P665">
        <v>110.73357618389601</v>
      </c>
      <c r="Q665">
        <v>1.3014962190896E-2</v>
      </c>
    </row>
    <row r="666" spans="1:17" hidden="1" x14ac:dyDescent="0.3">
      <c r="A666" t="s">
        <v>1465</v>
      </c>
      <c r="B666" t="s">
        <v>1466</v>
      </c>
      <c r="C666" t="str">
        <f>IFERROR(VLOOKUP(Table1[[#This Row],[Ticker]],[1]!Table1[[Symbol]:[Industry]],2,FALSE),"-")</f>
        <v>-</v>
      </c>
      <c r="D666" t="s">
        <v>691</v>
      </c>
      <c r="E666">
        <v>5998.8992356999997</v>
      </c>
      <c r="F666">
        <v>442.45</v>
      </c>
      <c r="G666">
        <v>-18.6825626305009</v>
      </c>
      <c r="H666">
        <v>2.7504668414284299</v>
      </c>
      <c r="I666">
        <v>-16.081993133747101</v>
      </c>
      <c r="J666">
        <v>-2.4619370161370999</v>
      </c>
      <c r="K666">
        <v>434.63769108274698</v>
      </c>
      <c r="L666">
        <v>440.93751384234997</v>
      </c>
      <c r="M666">
        <v>37.140764703926401</v>
      </c>
      <c r="N666">
        <v>0.86598284766373901</v>
      </c>
      <c r="O666">
        <v>27.596338569329799</v>
      </c>
      <c r="P666">
        <v>12.582697201017799</v>
      </c>
      <c r="Q666">
        <v>-4.6954097516356E-2</v>
      </c>
    </row>
    <row r="667" spans="1:17" x14ac:dyDescent="0.3">
      <c r="A667" t="s">
        <v>1467</v>
      </c>
      <c r="B667" t="s">
        <v>1468</v>
      </c>
      <c r="C667" t="str">
        <f>IFERROR(VLOOKUP(Table1[[#This Row],[Ticker]],[1]!Table1[[Symbol]:[Industry]],2,FALSE),"-")</f>
        <v>-</v>
      </c>
      <c r="D667" t="s">
        <v>597</v>
      </c>
      <c r="E667">
        <v>5997.6821896199999</v>
      </c>
      <c r="F667">
        <v>1517.5</v>
      </c>
      <c r="G667">
        <v>-11.042900714510001</v>
      </c>
      <c r="H667">
        <v>-6.97715253495402</v>
      </c>
      <c r="I667">
        <v>-26.820748100445599</v>
      </c>
      <c r="J667">
        <v>-2.0804192484831798</v>
      </c>
      <c r="K667">
        <v>1588.9265598662</v>
      </c>
      <c r="L667">
        <v>1608.64188583806</v>
      </c>
      <c r="M667">
        <v>33.211188071077302</v>
      </c>
      <c r="N667">
        <v>1.57131476969479</v>
      </c>
      <c r="O667">
        <v>33.535420098846799</v>
      </c>
      <c r="P667">
        <v>29.700854700854698</v>
      </c>
      <c r="Q667">
        <v>0.11307742084917</v>
      </c>
    </row>
    <row r="668" spans="1:17" x14ac:dyDescent="0.3">
      <c r="A668" t="s">
        <v>1469</v>
      </c>
      <c r="B668" t="s">
        <v>1470</v>
      </c>
      <c r="C668" t="str">
        <f>IFERROR(VLOOKUP(Table1[[#This Row],[Ticker]],[1]!Table1[[Symbol]:[Industry]],2,FALSE),"-")</f>
        <v>-</v>
      </c>
      <c r="D668" t="s">
        <v>137</v>
      </c>
      <c r="E668">
        <v>5895.2250000000004</v>
      </c>
      <c r="F668">
        <v>194.03</v>
      </c>
      <c r="G668">
        <v>73.668966885258499</v>
      </c>
      <c r="H668">
        <v>-11.977982342056301</v>
      </c>
      <c r="I668">
        <v>11.888501117999599</v>
      </c>
      <c r="J668">
        <v>-4.57105872976899</v>
      </c>
      <c r="K668">
        <v>198.115883600605</v>
      </c>
      <c r="L668">
        <v>176.785121085474</v>
      </c>
      <c r="M668">
        <v>53.793689074065703</v>
      </c>
      <c r="N668">
        <v>1.02398602054548</v>
      </c>
      <c r="O668">
        <v>36.551048806885497</v>
      </c>
      <c r="P668">
        <v>101.694386694386</v>
      </c>
      <c r="Q668">
        <v>3.3335279664113003E-2</v>
      </c>
    </row>
    <row r="669" spans="1:17" x14ac:dyDescent="0.3">
      <c r="A669" t="s">
        <v>1471</v>
      </c>
      <c r="B669" t="s">
        <v>1472</v>
      </c>
      <c r="C669" t="str">
        <f>IFERROR(VLOOKUP(Table1[[#This Row],[Ticker]],[1]!Table1[[Symbol]:[Industry]],2,FALSE),"-")</f>
        <v>-</v>
      </c>
      <c r="D669" t="s">
        <v>445</v>
      </c>
      <c r="E669">
        <v>5888.2636775599904</v>
      </c>
      <c r="F669">
        <v>1706.15</v>
      </c>
      <c r="G669">
        <v>88.581721382506501</v>
      </c>
      <c r="H669">
        <v>27.532602651459801</v>
      </c>
      <c r="I669">
        <v>47.882724055204399</v>
      </c>
      <c r="J669">
        <v>8.9907303496636004</v>
      </c>
      <c r="K669">
        <v>1386.47502514096</v>
      </c>
      <c r="L669">
        <v>1129.5302542038501</v>
      </c>
      <c r="M669">
        <v>46.671477217913598</v>
      </c>
      <c r="N669">
        <v>1.6619387096123099</v>
      </c>
      <c r="O669">
        <v>1.5737186062186601</v>
      </c>
      <c r="P669">
        <v>142.57482050188301</v>
      </c>
      <c r="Q669">
        <v>9.7906840423129995E-3</v>
      </c>
    </row>
    <row r="670" spans="1:17" x14ac:dyDescent="0.3">
      <c r="A670" t="s">
        <v>1473</v>
      </c>
      <c r="B670" t="s">
        <v>1474</v>
      </c>
      <c r="C670" t="str">
        <f>IFERROR(VLOOKUP(Table1[[#This Row],[Ticker]],[1]!Table1[[Symbol]:[Industry]],2,FALSE),"-")</f>
        <v>-</v>
      </c>
      <c r="D670" t="s">
        <v>268</v>
      </c>
      <c r="E670">
        <v>5873.8526860800002</v>
      </c>
      <c r="F670">
        <v>787.4</v>
      </c>
      <c r="G670">
        <v>-10.0095384889834</v>
      </c>
      <c r="H670">
        <v>-4.3463416891248103</v>
      </c>
      <c r="I670">
        <v>-11.356952798676501</v>
      </c>
      <c r="J670">
        <v>-0.82669005934523299</v>
      </c>
      <c r="K670">
        <v>773.53933785351205</v>
      </c>
      <c r="L670">
        <v>756.812989042656</v>
      </c>
      <c r="M670">
        <v>54.603855475342002</v>
      </c>
      <c r="N670">
        <v>0.94076880364556903</v>
      </c>
      <c r="O670">
        <v>10.3378206756413</v>
      </c>
      <c r="P670">
        <v>26.388443017656499</v>
      </c>
      <c r="Q670">
        <v>6.2769876026634003E-2</v>
      </c>
    </row>
    <row r="671" spans="1:17" x14ac:dyDescent="0.3">
      <c r="A671" t="s">
        <v>1475</v>
      </c>
      <c r="B671" t="s">
        <v>1476</v>
      </c>
      <c r="C671" t="str">
        <f>IFERROR(VLOOKUP(Table1[[#This Row],[Ticker]],[1]!Table1[[Symbol]:[Industry]],2,FALSE),"-")</f>
        <v>-</v>
      </c>
      <c r="D671" t="s">
        <v>1477</v>
      </c>
      <c r="E671">
        <v>5846.8330884199904</v>
      </c>
      <c r="F671">
        <v>1210.55</v>
      </c>
      <c r="G671">
        <v>117.58575319982199</v>
      </c>
      <c r="H671">
        <v>22.584152071264999</v>
      </c>
      <c r="I671">
        <v>91.306271841684094</v>
      </c>
      <c r="J671">
        <v>4.1847616043773703</v>
      </c>
      <c r="K671">
        <v>988.31271285554499</v>
      </c>
      <c r="L671">
        <v>751.96681567651297</v>
      </c>
      <c r="M671">
        <v>44.560919934157901</v>
      </c>
      <c r="N671">
        <v>1.1851754409754101</v>
      </c>
      <c r="O671">
        <v>3.0068976911321301</v>
      </c>
      <c r="P671">
        <v>177.99977035250799</v>
      </c>
      <c r="Q671">
        <v>0.13358173590720601</v>
      </c>
    </row>
    <row r="672" spans="1:17" x14ac:dyDescent="0.3">
      <c r="A672" t="s">
        <v>1478</v>
      </c>
      <c r="B672" t="s">
        <v>1479</v>
      </c>
      <c r="C672" t="str">
        <f>IFERROR(VLOOKUP(Table1[[#This Row],[Ticker]],[1]!Table1[[Symbol]:[Industry]],2,FALSE),"-")</f>
        <v>-</v>
      </c>
      <c r="D672" t="s">
        <v>376</v>
      </c>
      <c r="E672">
        <v>5829.603636195</v>
      </c>
      <c r="F672">
        <v>194.26</v>
      </c>
      <c r="G672">
        <v>177.874417779054</v>
      </c>
      <c r="H672">
        <v>-1.0471871719280299</v>
      </c>
      <c r="I672">
        <v>3.8708494435622498</v>
      </c>
      <c r="J672">
        <v>-5.6567189177817898</v>
      </c>
      <c r="K672">
        <v>184.576764697973</v>
      </c>
      <c r="L672">
        <v>152.91426020357599</v>
      </c>
      <c r="M672">
        <v>83.655062528056106</v>
      </c>
      <c r="N672">
        <v>0.88063040063112596</v>
      </c>
      <c r="O672">
        <v>5.7603212189848598</v>
      </c>
      <c r="P672">
        <v>216.126932465419</v>
      </c>
      <c r="Q672">
        <v>9.6764753495042002E-2</v>
      </c>
    </row>
    <row r="673" spans="1:17" x14ac:dyDescent="0.3">
      <c r="A673" t="s">
        <v>1480</v>
      </c>
      <c r="B673" t="s">
        <v>1481</v>
      </c>
      <c r="C673" t="str">
        <f>IFERROR(VLOOKUP(Table1[[#This Row],[Ticker]],[1]!Table1[[Symbol]:[Industry]],2,FALSE),"-")</f>
        <v>-</v>
      </c>
      <c r="D673" t="s">
        <v>46</v>
      </c>
      <c r="E673">
        <v>5810.0277536000003</v>
      </c>
      <c r="F673">
        <v>437</v>
      </c>
      <c r="G673">
        <v>87.602929783595698</v>
      </c>
      <c r="H673">
        <v>0.95051457181663301</v>
      </c>
      <c r="I673">
        <v>23.248271914814399</v>
      </c>
      <c r="J673">
        <v>-5.1117136597123496</v>
      </c>
      <c r="K673">
        <v>406.990409709191</v>
      </c>
      <c r="L673">
        <v>332.99367469608001</v>
      </c>
      <c r="M673">
        <v>72.142913629878805</v>
      </c>
      <c r="N673">
        <v>0.60299176024929202</v>
      </c>
      <c r="O673">
        <v>13.7299771167048</v>
      </c>
      <c r="P673">
        <v>123.930310017934</v>
      </c>
      <c r="Q673">
        <v>0.14902195616796901</v>
      </c>
    </row>
    <row r="674" spans="1:17" x14ac:dyDescent="0.3">
      <c r="A674" t="s">
        <v>1482</v>
      </c>
      <c r="B674" t="s">
        <v>1483</v>
      </c>
      <c r="C674" t="str">
        <f>IFERROR(VLOOKUP(Table1[[#This Row],[Ticker]],[1]!Table1[[Symbol]:[Industry]],2,FALSE),"-")</f>
        <v>-</v>
      </c>
      <c r="D674" t="s">
        <v>371</v>
      </c>
      <c r="E674">
        <v>5801.2192827500003</v>
      </c>
      <c r="F674">
        <v>52.04</v>
      </c>
      <c r="G674">
        <v>-18.065502419794001</v>
      </c>
      <c r="H674">
        <v>-5.0646667208557901</v>
      </c>
      <c r="I674">
        <v>-12.921234850663399</v>
      </c>
      <c r="J674">
        <v>-4.08815667776926</v>
      </c>
      <c r="K674">
        <v>52.9667352280823</v>
      </c>
      <c r="L674">
        <v>52.680405071576097</v>
      </c>
      <c r="M674">
        <v>43.307210021933102</v>
      </c>
      <c r="N674">
        <v>0.82418719910056804</v>
      </c>
      <c r="O674">
        <v>31.245196003074501</v>
      </c>
      <c r="P674">
        <v>39.892473118279497</v>
      </c>
    </row>
    <row r="675" spans="1:17" hidden="1" x14ac:dyDescent="0.3">
      <c r="A675" t="s">
        <v>1484</v>
      </c>
      <c r="B675" t="s">
        <v>1485</v>
      </c>
      <c r="C675" t="str">
        <f>IFERROR(VLOOKUP(Table1[[#This Row],[Ticker]],[1]!Table1[[Symbol]:[Industry]],2,FALSE),"-")</f>
        <v>-</v>
      </c>
      <c r="D675" t="s">
        <v>887</v>
      </c>
      <c r="E675">
        <v>5772.2806200000005</v>
      </c>
      <c r="F675">
        <v>900.15</v>
      </c>
      <c r="G675">
        <v>146.765200602211</v>
      </c>
      <c r="H675">
        <v>16.4623927314261</v>
      </c>
      <c r="I675">
        <v>86.551482478493497</v>
      </c>
      <c r="J675">
        <v>0.99825890110689797</v>
      </c>
      <c r="K675">
        <v>700.97746148377701</v>
      </c>
      <c r="L675">
        <v>589.44269138742698</v>
      </c>
      <c r="M675">
        <v>52.527589255878198</v>
      </c>
      <c r="N675">
        <v>3.7768156182516299</v>
      </c>
      <c r="O675">
        <v>2.1996333944342701</v>
      </c>
      <c r="P675">
        <v>185.76190476190399</v>
      </c>
      <c r="Q675">
        <v>4.5566621467645001E-2</v>
      </c>
    </row>
    <row r="676" spans="1:17" x14ac:dyDescent="0.3">
      <c r="A676" t="s">
        <v>1486</v>
      </c>
      <c r="B676" t="s">
        <v>1487</v>
      </c>
      <c r="C676" t="str">
        <f>IFERROR(VLOOKUP(Table1[[#This Row],[Ticker]],[1]!Table1[[Symbol]:[Industry]],2,FALSE),"-")</f>
        <v>-</v>
      </c>
      <c r="D676" t="s">
        <v>621</v>
      </c>
      <c r="E676">
        <v>5767.9927929550004</v>
      </c>
      <c r="F676">
        <v>538.9</v>
      </c>
      <c r="G676">
        <v>26.119065810483001</v>
      </c>
      <c r="H676">
        <v>18.782532829001099</v>
      </c>
      <c r="I676">
        <v>-11.007750076256601</v>
      </c>
      <c r="J676">
        <v>1.8292382272535199</v>
      </c>
      <c r="K676">
        <v>477.24482994193397</v>
      </c>
      <c r="L676">
        <v>478.91743155545902</v>
      </c>
      <c r="M676">
        <v>46.069927146187098</v>
      </c>
      <c r="N676">
        <v>2.3182160343659</v>
      </c>
      <c r="O676">
        <v>23.5850807199851</v>
      </c>
      <c r="P676">
        <v>70.564962810571302</v>
      </c>
      <c r="Q676">
        <v>9.3316415024072993E-2</v>
      </c>
    </row>
    <row r="677" spans="1:17" x14ac:dyDescent="0.3">
      <c r="A677" t="s">
        <v>1488</v>
      </c>
      <c r="B677" t="s">
        <v>1489</v>
      </c>
      <c r="C677" t="str">
        <f>IFERROR(VLOOKUP(Table1[[#This Row],[Ticker]],[1]!Table1[[Symbol]:[Industry]],2,FALSE),"-")</f>
        <v>-</v>
      </c>
      <c r="D677" t="s">
        <v>95</v>
      </c>
      <c r="E677">
        <v>5755.1073448699999</v>
      </c>
      <c r="F677">
        <v>2739.4</v>
      </c>
      <c r="G677">
        <v>86.104839000753998</v>
      </c>
      <c r="H677">
        <v>14.739514862114699</v>
      </c>
      <c r="I677">
        <v>31.459499628063998</v>
      </c>
      <c r="J677">
        <v>10.6080111098311</v>
      </c>
      <c r="K677">
        <v>2496.0965479658898</v>
      </c>
      <c r="L677">
        <v>2206.49921466971</v>
      </c>
      <c r="M677">
        <v>47.080410981941696</v>
      </c>
      <c r="N677">
        <v>1.0588509593506601</v>
      </c>
      <c r="O677">
        <v>11.1192231875593</v>
      </c>
      <c r="P677">
        <v>114.51000352374599</v>
      </c>
    </row>
    <row r="678" spans="1:17" x14ac:dyDescent="0.3">
      <c r="A678" t="s">
        <v>1490</v>
      </c>
      <c r="B678" t="s">
        <v>1491</v>
      </c>
      <c r="C678" t="str">
        <f>IFERROR(VLOOKUP(Table1[[#This Row],[Ticker]],[1]!Table1[[Symbol]:[Industry]],2,FALSE),"-")</f>
        <v>-</v>
      </c>
      <c r="D678" t="s">
        <v>238</v>
      </c>
      <c r="E678">
        <v>5752.0520246799997</v>
      </c>
      <c r="F678">
        <v>1330.75</v>
      </c>
      <c r="G678">
        <v>-38.123538681228503</v>
      </c>
      <c r="H678">
        <v>-0.178569062636114</v>
      </c>
      <c r="I678">
        <v>-27.530589890444599</v>
      </c>
      <c r="J678">
        <v>-3.6323141114328399</v>
      </c>
      <c r="K678">
        <v>1330.0539490471299</v>
      </c>
      <c r="L678">
        <v>1434.1329969854301</v>
      </c>
      <c r="M678">
        <v>22.198935864785799</v>
      </c>
      <c r="N678">
        <v>0.89517837563415903</v>
      </c>
      <c r="O678">
        <v>42.622581251174097</v>
      </c>
      <c r="P678">
        <v>16.415886624092298</v>
      </c>
      <c r="Q678">
        <v>-9.1780431936877002E-2</v>
      </c>
    </row>
    <row r="679" spans="1:17" x14ac:dyDescent="0.3">
      <c r="A679" t="s">
        <v>1492</v>
      </c>
      <c r="B679" t="s">
        <v>1493</v>
      </c>
      <c r="C679" t="str">
        <f>IFERROR(VLOOKUP(Table1[[#This Row],[Ticker]],[1]!Table1[[Symbol]:[Industry]],2,FALSE),"-")</f>
        <v>-</v>
      </c>
      <c r="D679" t="s">
        <v>255</v>
      </c>
      <c r="E679">
        <v>5747.5149892299996</v>
      </c>
      <c r="F679">
        <v>513.95000000000005</v>
      </c>
      <c r="G679">
        <v>3.3081840997204899</v>
      </c>
      <c r="H679">
        <v>17.633340626305401</v>
      </c>
      <c r="I679">
        <v>29.8527847521061</v>
      </c>
      <c r="J679">
        <v>-3.9954519902321901</v>
      </c>
      <c r="K679">
        <v>452.24925837399798</v>
      </c>
      <c r="L679">
        <v>414.15343962264399</v>
      </c>
      <c r="M679">
        <v>56.533686127079399</v>
      </c>
      <c r="N679">
        <v>1.64860982248148</v>
      </c>
      <c r="O679">
        <v>3.1228718746959698</v>
      </c>
      <c r="P679">
        <v>45.286219081272101</v>
      </c>
      <c r="Q679">
        <v>3.0794856642116002E-2</v>
      </c>
    </row>
    <row r="680" spans="1:17" x14ac:dyDescent="0.3">
      <c r="A680" t="s">
        <v>1494</v>
      </c>
      <c r="B680" t="s">
        <v>1495</v>
      </c>
      <c r="C680" t="str">
        <f>IFERROR(VLOOKUP(Table1[[#This Row],[Ticker]],[1]!Table1[[Symbol]:[Industry]],2,FALSE),"-")</f>
        <v>-</v>
      </c>
      <c r="D680" t="s">
        <v>49</v>
      </c>
      <c r="E680">
        <v>5716.0499326999998</v>
      </c>
      <c r="F680">
        <v>74.13</v>
      </c>
      <c r="G680">
        <v>173.33919616176601</v>
      </c>
      <c r="H680">
        <v>15.155557335747901</v>
      </c>
      <c r="I680">
        <v>46.529639333080603</v>
      </c>
      <c r="J680">
        <v>-0.25652411872126402</v>
      </c>
      <c r="K680">
        <v>68.949004496207706</v>
      </c>
      <c r="L680">
        <v>58.758526747979502</v>
      </c>
      <c r="M680">
        <v>35.5605940507048</v>
      </c>
      <c r="N680">
        <v>1.8712884542018999</v>
      </c>
      <c r="O680">
        <v>34.399028733306302</v>
      </c>
      <c r="P680">
        <v>210.81761006289301</v>
      </c>
      <c r="Q680">
        <v>6.5200259122565996E-2</v>
      </c>
    </row>
    <row r="681" spans="1:17" hidden="1" x14ac:dyDescent="0.3">
      <c r="A681" t="s">
        <v>1496</v>
      </c>
      <c r="B681" t="s">
        <v>1497</v>
      </c>
      <c r="C681" t="str">
        <f>IFERROR(VLOOKUP(Table1[[#This Row],[Ticker]],[1]!Table1[[Symbol]:[Industry]],2,FALSE),"-")</f>
        <v>-</v>
      </c>
      <c r="D681" t="s">
        <v>211</v>
      </c>
      <c r="E681">
        <v>5712.8932614599998</v>
      </c>
      <c r="F681">
        <v>1220</v>
      </c>
      <c r="G681">
        <v>5108.9651663927898</v>
      </c>
      <c r="H681">
        <v>13.843675612736</v>
      </c>
      <c r="I681">
        <v>696.83710577160298</v>
      </c>
      <c r="J681">
        <v>13.1123599378172</v>
      </c>
      <c r="K681">
        <v>904.98574325080801</v>
      </c>
      <c r="M681">
        <v>100</v>
      </c>
      <c r="N681">
        <v>3.48233984326823</v>
      </c>
      <c r="O681">
        <v>0</v>
      </c>
    </row>
    <row r="682" spans="1:17" x14ac:dyDescent="0.3">
      <c r="A682" t="s">
        <v>1498</v>
      </c>
      <c r="B682" t="s">
        <v>1499</v>
      </c>
      <c r="C682" t="str">
        <f>IFERROR(VLOOKUP(Table1[[#This Row],[Ticker]],[1]!Table1[[Symbol]:[Industry]],2,FALSE),"-")</f>
        <v>-</v>
      </c>
      <c r="D682" t="s">
        <v>268</v>
      </c>
      <c r="E682">
        <v>5712.831357815</v>
      </c>
      <c r="F682">
        <v>163.82</v>
      </c>
      <c r="G682">
        <v>-30.806582594150001</v>
      </c>
      <c r="H682">
        <v>-5.7405823701343701</v>
      </c>
      <c r="I682">
        <v>0.90376111772872902</v>
      </c>
      <c r="J682">
        <v>-0.42162471732950202</v>
      </c>
      <c r="K682">
        <v>167.105036683343</v>
      </c>
      <c r="L682">
        <v>166.13424379432499</v>
      </c>
      <c r="M682">
        <v>55.418094469736602</v>
      </c>
      <c r="N682">
        <v>0.86152883055149498</v>
      </c>
      <c r="O682">
        <v>34.049566597484997</v>
      </c>
      <c r="P682">
        <v>25.966935793925298</v>
      </c>
      <c r="Q682">
        <v>-2.3714323248042998E-2</v>
      </c>
    </row>
    <row r="683" spans="1:17" hidden="1" x14ac:dyDescent="0.3">
      <c r="A683" t="s">
        <v>1500</v>
      </c>
      <c r="B683" t="s">
        <v>1501</v>
      </c>
      <c r="C683" t="str">
        <f>IFERROR(VLOOKUP(Table1[[#This Row],[Ticker]],[1]!Table1[[Symbol]:[Industry]],2,FALSE),"-")</f>
        <v>-</v>
      </c>
      <c r="D683" t="s">
        <v>124</v>
      </c>
      <c r="E683">
        <v>5657.0593043749996</v>
      </c>
      <c r="F683">
        <v>506.8</v>
      </c>
      <c r="G683">
        <v>-32.463482877847298</v>
      </c>
      <c r="H683">
        <v>-0.95747558554364598</v>
      </c>
      <c r="I683">
        <v>-19.106646418720299</v>
      </c>
      <c r="J683">
        <v>-0.505974422378625</v>
      </c>
      <c r="K683">
        <v>502.79921656116602</v>
      </c>
      <c r="L683">
        <v>520.30086272610504</v>
      </c>
      <c r="M683">
        <v>33.532789666780197</v>
      </c>
      <c r="N683">
        <v>1.46303061859683</v>
      </c>
      <c r="O683">
        <v>24.2995264404104</v>
      </c>
      <c r="P683">
        <v>8.5224839400428198</v>
      </c>
      <c r="Q683">
        <v>-9.7707254652499992E-3</v>
      </c>
    </row>
    <row r="684" spans="1:17" hidden="1" x14ac:dyDescent="0.3">
      <c r="A684" t="s">
        <v>1502</v>
      </c>
      <c r="B684" t="s">
        <v>1503</v>
      </c>
      <c r="C684" t="str">
        <f>IFERROR(VLOOKUP(Table1[[#This Row],[Ticker]],[1]!Table1[[Symbol]:[Industry]],2,FALSE),"-")</f>
        <v>-</v>
      </c>
      <c r="D684" t="s">
        <v>137</v>
      </c>
      <c r="E684">
        <v>5636.7243806400002</v>
      </c>
      <c r="F684">
        <v>473.6</v>
      </c>
      <c r="G684">
        <v>40.233925684780999</v>
      </c>
      <c r="H684">
        <v>21.667910512688099</v>
      </c>
      <c r="I684">
        <v>34.322298402134201</v>
      </c>
      <c r="J684">
        <v>5.0760464884527599</v>
      </c>
      <c r="K684">
        <v>371.28659573837399</v>
      </c>
      <c r="M684">
        <v>72.587294054651807</v>
      </c>
      <c r="N684">
        <v>1.00623512068913</v>
      </c>
      <c r="O684">
        <v>1.8581081081080899</v>
      </c>
      <c r="P684">
        <v>95.097837281153403</v>
      </c>
    </row>
    <row r="685" spans="1:17" x14ac:dyDescent="0.3">
      <c r="A685" t="s">
        <v>1504</v>
      </c>
      <c r="B685" t="s">
        <v>1505</v>
      </c>
      <c r="C685" t="str">
        <f>IFERROR(VLOOKUP(Table1[[#This Row],[Ticker]],[1]!Table1[[Symbol]:[Industry]],2,FALSE),"-")</f>
        <v>-</v>
      </c>
      <c r="D685" t="s">
        <v>255</v>
      </c>
      <c r="E685">
        <v>5585.5946069000001</v>
      </c>
      <c r="F685">
        <v>476.4</v>
      </c>
      <c r="G685">
        <v>127.12924589041501</v>
      </c>
      <c r="H685">
        <v>9.1131028313597593</v>
      </c>
      <c r="I685">
        <v>8.6788714207746605</v>
      </c>
      <c r="J685">
        <v>3.2930214428962898</v>
      </c>
      <c r="K685">
        <v>386.98351444239199</v>
      </c>
      <c r="L685">
        <v>347.207846091774</v>
      </c>
      <c r="M685">
        <v>69.8189196180913</v>
      </c>
      <c r="N685">
        <v>2.4566545937665398</v>
      </c>
      <c r="O685">
        <v>0.83963056255247304</v>
      </c>
      <c r="P685">
        <v>155.10040160642501</v>
      </c>
      <c r="Q685">
        <v>0.12883262196335801</v>
      </c>
    </row>
    <row r="686" spans="1:17" x14ac:dyDescent="0.3">
      <c r="A686" t="s">
        <v>1506</v>
      </c>
      <c r="B686" t="s">
        <v>1507</v>
      </c>
      <c r="C686" t="str">
        <f>IFERROR(VLOOKUP(Table1[[#This Row],[Ticker]],[1]!Table1[[Symbol]:[Industry]],2,FALSE),"-")</f>
        <v>-</v>
      </c>
      <c r="D686" t="s">
        <v>165</v>
      </c>
      <c r="E686">
        <v>5582.4854400000004</v>
      </c>
      <c r="F686">
        <v>882.45</v>
      </c>
      <c r="G686">
        <v>50.629906317157499</v>
      </c>
      <c r="H686">
        <v>2.6403386707948502</v>
      </c>
      <c r="I686">
        <v>49.774315621464602</v>
      </c>
      <c r="J686">
        <v>6.8033223039009298</v>
      </c>
      <c r="K686">
        <v>765.93029787840203</v>
      </c>
      <c r="L686">
        <v>621.05161514209703</v>
      </c>
      <c r="M686">
        <v>65.831772158980897</v>
      </c>
      <c r="N686">
        <v>0.92237822944331405</v>
      </c>
      <c r="O686">
        <v>3.23531078248058</v>
      </c>
      <c r="P686">
        <v>101.887439945092</v>
      </c>
      <c r="Q686">
        <v>-2.757827037072E-3</v>
      </c>
    </row>
    <row r="687" spans="1:17" x14ac:dyDescent="0.3">
      <c r="A687" t="s">
        <v>1508</v>
      </c>
      <c r="B687" t="s">
        <v>1509</v>
      </c>
      <c r="C687" t="str">
        <f>IFERROR(VLOOKUP(Table1[[#This Row],[Ticker]],[1]!Table1[[Symbol]:[Industry]],2,FALSE),"-")</f>
        <v>-</v>
      </c>
      <c r="D687" t="s">
        <v>445</v>
      </c>
      <c r="E687">
        <v>5581.2337250999999</v>
      </c>
      <c r="F687">
        <v>82.75</v>
      </c>
      <c r="G687">
        <v>7.1391305891272303</v>
      </c>
      <c r="H687">
        <v>17.5268748665674</v>
      </c>
      <c r="I687">
        <v>8.6440656435614898</v>
      </c>
      <c r="J687">
        <v>11.899282640880701</v>
      </c>
      <c r="K687">
        <v>73.292407897165305</v>
      </c>
      <c r="L687">
        <v>70.1794514408694</v>
      </c>
      <c r="M687">
        <v>46.448575916632002</v>
      </c>
      <c r="N687">
        <v>3.70900938703703</v>
      </c>
      <c r="O687">
        <v>13.4743202416918</v>
      </c>
      <c r="P687">
        <v>41.0912190963342</v>
      </c>
      <c r="Q687">
        <v>4.8521134589731001E-2</v>
      </c>
    </row>
    <row r="688" spans="1:17" hidden="1" x14ac:dyDescent="0.3">
      <c r="A688" t="s">
        <v>1510</v>
      </c>
      <c r="B688" t="s">
        <v>1511</v>
      </c>
      <c r="C688" t="str">
        <f>IFERROR(VLOOKUP(Table1[[#This Row],[Ticker]],[1]!Table1[[Symbol]:[Industry]],2,FALSE),"-")</f>
        <v>-</v>
      </c>
      <c r="D688" t="s">
        <v>238</v>
      </c>
      <c r="E688">
        <v>5544.443751455</v>
      </c>
      <c r="F688">
        <v>2886.5</v>
      </c>
      <c r="G688">
        <v>50.407899450561999</v>
      </c>
      <c r="H688">
        <v>20.9827612831164</v>
      </c>
      <c r="I688">
        <v>3.1661855121140099</v>
      </c>
      <c r="J688">
        <v>7.8165979955576503</v>
      </c>
      <c r="K688">
        <v>2496.9532405065502</v>
      </c>
      <c r="L688">
        <v>2177.20334305299</v>
      </c>
      <c r="M688">
        <v>73.948801176043901</v>
      </c>
      <c r="N688">
        <v>1.7911821694707699</v>
      </c>
      <c r="O688">
        <v>9.7800103932097695</v>
      </c>
      <c r="P688">
        <v>88.352365415986895</v>
      </c>
      <c r="Q688">
        <v>0.17981924896040799</v>
      </c>
    </row>
    <row r="689" spans="1:17" x14ac:dyDescent="0.3">
      <c r="A689" t="s">
        <v>1512</v>
      </c>
      <c r="B689" t="s">
        <v>1513</v>
      </c>
      <c r="C689" t="str">
        <f>IFERROR(VLOOKUP(Table1[[#This Row],[Ticker]],[1]!Table1[[Symbol]:[Industry]],2,FALSE),"-")</f>
        <v>-</v>
      </c>
      <c r="D689" t="s">
        <v>24</v>
      </c>
      <c r="E689">
        <v>5536.9669740749996</v>
      </c>
      <c r="F689">
        <v>355.75</v>
      </c>
      <c r="G689">
        <v>-0.66487164509614505</v>
      </c>
      <c r="H689">
        <v>1.67118233574797</v>
      </c>
      <c r="I689">
        <v>-21.2967356056662</v>
      </c>
      <c r="J689">
        <v>0.40384369549941401</v>
      </c>
      <c r="K689">
        <v>352.16521681011102</v>
      </c>
      <c r="L689">
        <v>350.56377444845702</v>
      </c>
      <c r="M689">
        <v>19.4759608297502</v>
      </c>
      <c r="N689">
        <v>0.79911736747323803</v>
      </c>
      <c r="O689">
        <v>18.692902319044201</v>
      </c>
      <c r="P689">
        <v>31.759259259259199</v>
      </c>
      <c r="Q689">
        <v>-3.5866221198334998E-2</v>
      </c>
    </row>
    <row r="690" spans="1:17" x14ac:dyDescent="0.3">
      <c r="A690" t="s">
        <v>1514</v>
      </c>
      <c r="B690" t="s">
        <v>1515</v>
      </c>
      <c r="C690" t="str">
        <f>IFERROR(VLOOKUP(Table1[[#This Row],[Ticker]],[1]!Table1[[Symbol]:[Industry]],2,FALSE),"-")</f>
        <v>-</v>
      </c>
      <c r="D690" t="s">
        <v>49</v>
      </c>
      <c r="E690">
        <v>5525.79213428</v>
      </c>
      <c r="F690">
        <v>729.45</v>
      </c>
      <c r="G690">
        <v>-19.916718475525101</v>
      </c>
      <c r="H690">
        <v>-8.7490290589413604</v>
      </c>
      <c r="I690">
        <v>-40.268892439153198</v>
      </c>
      <c r="J690">
        <v>-8.1360573889829997</v>
      </c>
      <c r="K690">
        <v>801.72034224753202</v>
      </c>
      <c r="L690">
        <v>851.59183406833995</v>
      </c>
      <c r="M690">
        <v>26.924731921636798</v>
      </c>
      <c r="N690">
        <v>2.2648041672813402</v>
      </c>
      <c r="O690">
        <v>70.429775858523499</v>
      </c>
      <c r="P690">
        <v>10.8333966421028</v>
      </c>
      <c r="Q690">
        <v>2.2314962123051001E-2</v>
      </c>
    </row>
    <row r="691" spans="1:17" x14ac:dyDescent="0.3">
      <c r="A691" t="s">
        <v>1516</v>
      </c>
      <c r="B691" t="s">
        <v>1517</v>
      </c>
      <c r="C691" t="str">
        <f>IFERROR(VLOOKUP(Table1[[#This Row],[Ticker]],[1]!Table1[[Symbol]:[Industry]],2,FALSE),"-")</f>
        <v>-</v>
      </c>
      <c r="D691" t="s">
        <v>255</v>
      </c>
      <c r="E691">
        <v>5514.5283770099904</v>
      </c>
      <c r="F691">
        <v>484.2</v>
      </c>
      <c r="G691">
        <v>81.126951711933799</v>
      </c>
      <c r="H691">
        <v>3.4224680344021001</v>
      </c>
      <c r="I691">
        <v>13.9255926826203</v>
      </c>
      <c r="J691">
        <v>5.2692441385146198</v>
      </c>
      <c r="K691">
        <v>443.60639332493901</v>
      </c>
      <c r="L691">
        <v>381.49148496285898</v>
      </c>
      <c r="M691">
        <v>62.323166507733703</v>
      </c>
      <c r="N691">
        <v>1.37162151735098</v>
      </c>
      <c r="O691">
        <v>6.3610078479966896</v>
      </c>
      <c r="P691">
        <v>129.478672985781</v>
      </c>
      <c r="Q691">
        <v>0.18891614766360601</v>
      </c>
    </row>
    <row r="692" spans="1:17" x14ac:dyDescent="0.3">
      <c r="A692" t="s">
        <v>1518</v>
      </c>
      <c r="B692" t="s">
        <v>1519</v>
      </c>
      <c r="C692" t="str">
        <f>IFERROR(VLOOKUP(Table1[[#This Row],[Ticker]],[1]!Table1[[Symbol]:[Industry]],2,FALSE),"-")</f>
        <v>-</v>
      </c>
      <c r="D692" t="s">
        <v>255</v>
      </c>
      <c r="E692">
        <v>5502.5228445000002</v>
      </c>
      <c r="F692">
        <v>1299.0999999999999</v>
      </c>
      <c r="G692">
        <v>23.1507406895694</v>
      </c>
      <c r="H692">
        <v>21.984969352810101</v>
      </c>
      <c r="I692">
        <v>19.321812811684001</v>
      </c>
      <c r="J692">
        <v>3.7140695271255999</v>
      </c>
      <c r="K692">
        <v>1098.4209672791201</v>
      </c>
      <c r="L692">
        <v>996.53572122469598</v>
      </c>
      <c r="M692">
        <v>45.564313501004897</v>
      </c>
      <c r="N692">
        <v>2.7031930325077802</v>
      </c>
      <c r="O692">
        <v>3.3446232006773799</v>
      </c>
      <c r="P692">
        <v>58.330286410725101</v>
      </c>
      <c r="Q692">
        <v>1.6988739584121001E-2</v>
      </c>
    </row>
    <row r="693" spans="1:17" x14ac:dyDescent="0.3">
      <c r="A693" t="s">
        <v>1520</v>
      </c>
      <c r="B693" t="s">
        <v>1521</v>
      </c>
      <c r="C693" t="str">
        <f>IFERROR(VLOOKUP(Table1[[#This Row],[Ticker]],[1]!Table1[[Symbol]:[Industry]],2,FALSE),"-")</f>
        <v>-</v>
      </c>
      <c r="D693" t="s">
        <v>1157</v>
      </c>
      <c r="E693">
        <v>5500.5108497000001</v>
      </c>
      <c r="F693">
        <v>456.9</v>
      </c>
      <c r="G693">
        <v>62.158033853271199</v>
      </c>
      <c r="H693">
        <v>0.48136591732054501</v>
      </c>
      <c r="I693">
        <v>18.765014840949402</v>
      </c>
      <c r="J693">
        <v>-3.2196292920956302</v>
      </c>
      <c r="K693">
        <v>442.473790174334</v>
      </c>
      <c r="L693">
        <v>397.83191622161797</v>
      </c>
      <c r="M693">
        <v>44.893681338921901</v>
      </c>
      <c r="N693">
        <v>1.22411341011527</v>
      </c>
      <c r="O693">
        <v>16.207047493981101</v>
      </c>
      <c r="P693">
        <v>106.788866259334</v>
      </c>
      <c r="Q693">
        <v>0.15656277731558799</v>
      </c>
    </row>
    <row r="694" spans="1:17" x14ac:dyDescent="0.3">
      <c r="A694" t="s">
        <v>1522</v>
      </c>
      <c r="B694" t="s">
        <v>1523</v>
      </c>
      <c r="C694" t="str">
        <f>IFERROR(VLOOKUP(Table1[[#This Row],[Ticker]],[1]!Table1[[Symbol]:[Industry]],2,FALSE),"-")</f>
        <v>-</v>
      </c>
      <c r="D694" t="s">
        <v>621</v>
      </c>
      <c r="E694">
        <v>5493.5650868499997</v>
      </c>
      <c r="F694">
        <v>383.25</v>
      </c>
      <c r="G694">
        <v>106.531463698259</v>
      </c>
      <c r="H694">
        <v>21.467000695761001</v>
      </c>
      <c r="I694">
        <v>-12.193924936054801</v>
      </c>
      <c r="J694">
        <v>-0.92865852692355999</v>
      </c>
      <c r="K694">
        <v>328.55753123126499</v>
      </c>
      <c r="L694">
        <v>298.86920083085698</v>
      </c>
      <c r="M694">
        <v>56.382603949914397</v>
      </c>
      <c r="N694">
        <v>3.1736851709818898</v>
      </c>
      <c r="O694">
        <v>10.632746249184599</v>
      </c>
      <c r="P694">
        <v>137.82190505739899</v>
      </c>
      <c r="Q694">
        <v>9.8316288555042E-2</v>
      </c>
    </row>
    <row r="695" spans="1:17" hidden="1" x14ac:dyDescent="0.3">
      <c r="A695" t="s">
        <v>1524</v>
      </c>
      <c r="B695" t="s">
        <v>1525</v>
      </c>
      <c r="C695" t="str">
        <f>IFERROR(VLOOKUP(Table1[[#This Row],[Ticker]],[1]!Table1[[Symbol]:[Industry]],2,FALSE),"-")</f>
        <v>-</v>
      </c>
      <c r="D695" t="s">
        <v>21</v>
      </c>
      <c r="E695">
        <v>5460.8870212000002</v>
      </c>
      <c r="F695">
        <v>492.45</v>
      </c>
      <c r="G695">
        <v>-5.1474970754005502</v>
      </c>
      <c r="H695">
        <v>3.74680713289177</v>
      </c>
      <c r="I695">
        <v>-23.7573642068112</v>
      </c>
      <c r="J695">
        <v>-4.2504217491484404</v>
      </c>
      <c r="K695">
        <v>466.27792820404602</v>
      </c>
      <c r="L695">
        <v>457.89075355019901</v>
      </c>
      <c r="M695">
        <v>55.121603063537499</v>
      </c>
      <c r="N695">
        <v>2.0343532674053799</v>
      </c>
      <c r="O695">
        <v>21.636714387247402</v>
      </c>
      <c r="P695">
        <v>26.2368623429889</v>
      </c>
      <c r="Q695">
        <v>0.11824494205648001</v>
      </c>
    </row>
    <row r="696" spans="1:17" x14ac:dyDescent="0.3">
      <c r="A696" t="s">
        <v>1526</v>
      </c>
      <c r="B696" t="s">
        <v>1527</v>
      </c>
      <c r="C696" t="str">
        <f>IFERROR(VLOOKUP(Table1[[#This Row],[Ticker]],[1]!Table1[[Symbol]:[Industry]],2,FALSE),"-")</f>
        <v>-</v>
      </c>
      <c r="D696" t="s">
        <v>137</v>
      </c>
      <c r="E696">
        <v>5432.72352735</v>
      </c>
      <c r="F696">
        <v>195.07</v>
      </c>
      <c r="G696">
        <v>178.90582110961699</v>
      </c>
      <c r="H696">
        <v>1.19958533681979</v>
      </c>
      <c r="I696">
        <v>28.5750125062733</v>
      </c>
      <c r="J696">
        <v>0.89493145523017803</v>
      </c>
      <c r="K696">
        <v>169.893187195878</v>
      </c>
      <c r="L696">
        <v>138.66144512770299</v>
      </c>
      <c r="M696">
        <v>77.931698123729404</v>
      </c>
      <c r="N696">
        <v>2.0972017568303301</v>
      </c>
      <c r="O696">
        <v>4.98795304249757</v>
      </c>
      <c r="P696">
        <v>215.647249190938</v>
      </c>
      <c r="Q696">
        <v>0.175330283616772</v>
      </c>
    </row>
    <row r="697" spans="1:17" x14ac:dyDescent="0.3">
      <c r="A697" t="s">
        <v>1528</v>
      </c>
      <c r="B697" t="s">
        <v>1529</v>
      </c>
      <c r="C697" t="str">
        <f>IFERROR(VLOOKUP(Table1[[#This Row],[Ticker]],[1]!Table1[[Symbol]:[Industry]],2,FALSE),"-")</f>
        <v>-</v>
      </c>
      <c r="D697" t="s">
        <v>216</v>
      </c>
      <c r="E697">
        <v>5411.2789376800001</v>
      </c>
      <c r="F697">
        <v>629.20000000000005</v>
      </c>
      <c r="G697">
        <v>34.9950655863883</v>
      </c>
      <c r="H697">
        <v>1.20710922432011</v>
      </c>
      <c r="I697">
        <v>13.3609068733908</v>
      </c>
      <c r="J697">
        <v>0.66400299074219404</v>
      </c>
      <c r="K697">
        <v>569.29968925279798</v>
      </c>
      <c r="L697">
        <v>489.13968892970701</v>
      </c>
      <c r="M697">
        <v>59.433853488145999</v>
      </c>
      <c r="N697">
        <v>0.51369833085917205</v>
      </c>
      <c r="O697">
        <v>3.7825810553083001</v>
      </c>
      <c r="P697">
        <v>96.440836715579096</v>
      </c>
    </row>
    <row r="698" spans="1:17" hidden="1" x14ac:dyDescent="0.3">
      <c r="A698" t="s">
        <v>1530</v>
      </c>
      <c r="B698" t="s">
        <v>1531</v>
      </c>
      <c r="C698" t="str">
        <f>IFERROR(VLOOKUP(Table1[[#This Row],[Ticker]],[1]!Table1[[Symbol]:[Industry]],2,FALSE),"-")</f>
        <v>-</v>
      </c>
      <c r="D698" t="s">
        <v>238</v>
      </c>
      <c r="E698">
        <v>5403.4664700000003</v>
      </c>
      <c r="F698">
        <v>3371.45</v>
      </c>
      <c r="G698">
        <v>444.10383790210301</v>
      </c>
      <c r="H698">
        <v>23.7917835087685</v>
      </c>
      <c r="I698">
        <v>227.83147526767999</v>
      </c>
      <c r="J698">
        <v>20.853128423732201</v>
      </c>
      <c r="K698">
        <v>2429.6668716352401</v>
      </c>
      <c r="L698">
        <v>1597.2375102620299</v>
      </c>
      <c r="M698">
        <v>71.693168399046598</v>
      </c>
      <c r="N698">
        <v>1.0517411210042</v>
      </c>
      <c r="O698">
        <v>6.6306781948419697</v>
      </c>
      <c r="P698">
        <v>494.45472978929701</v>
      </c>
      <c r="Q698">
        <v>0.11416406884285001</v>
      </c>
    </row>
    <row r="699" spans="1:17" x14ac:dyDescent="0.3">
      <c r="A699" t="s">
        <v>1532</v>
      </c>
      <c r="B699" t="s">
        <v>1533</v>
      </c>
      <c r="C699" t="str">
        <f>IFERROR(VLOOKUP(Table1[[#This Row],[Ticker]],[1]!Table1[[Symbol]:[Industry]],2,FALSE),"-")</f>
        <v>-</v>
      </c>
      <c r="D699" t="s">
        <v>485</v>
      </c>
      <c r="E699">
        <v>5380.645031</v>
      </c>
      <c r="F699">
        <v>1055.6500000000001</v>
      </c>
      <c r="G699">
        <v>-34.776961846166898</v>
      </c>
      <c r="H699">
        <v>1.54630721087284</v>
      </c>
      <c r="I699">
        <v>-28.871765067784501</v>
      </c>
      <c r="J699">
        <v>-2.5814606787262102</v>
      </c>
      <c r="K699">
        <v>1050.8121664088101</v>
      </c>
      <c r="L699">
        <v>1125.4747057437201</v>
      </c>
      <c r="M699">
        <v>40.835866009789598</v>
      </c>
      <c r="N699">
        <v>0.88241472585416802</v>
      </c>
      <c r="O699">
        <v>33.064936295173503</v>
      </c>
      <c r="P699">
        <v>13.1093967641701</v>
      </c>
      <c r="Q699">
        <v>-7.3891662555699997E-2</v>
      </c>
    </row>
    <row r="700" spans="1:17" x14ac:dyDescent="0.3">
      <c r="A700" t="s">
        <v>1534</v>
      </c>
      <c r="B700" t="s">
        <v>1535</v>
      </c>
      <c r="C700" t="str">
        <f>IFERROR(VLOOKUP(Table1[[#This Row],[Ticker]],[1]!Table1[[Symbol]:[Industry]],2,FALSE),"-")</f>
        <v>-</v>
      </c>
      <c r="D700" t="s">
        <v>143</v>
      </c>
      <c r="E700">
        <v>5378.1501840000001</v>
      </c>
      <c r="F700">
        <v>142.91999999999999</v>
      </c>
      <c r="G700">
        <v>252.389269955468</v>
      </c>
      <c r="H700">
        <v>-21.710998203525101</v>
      </c>
      <c r="I700">
        <v>11.528721536360701</v>
      </c>
      <c r="J700">
        <v>-5.3237471977378501</v>
      </c>
      <c r="K700">
        <v>144.00386740374699</v>
      </c>
      <c r="L700">
        <v>114.131679363377</v>
      </c>
      <c r="M700">
        <v>72.680907149207002</v>
      </c>
      <c r="N700">
        <v>0.92161693862176397</v>
      </c>
      <c r="O700">
        <v>23.8455079764903</v>
      </c>
      <c r="P700">
        <v>285.35894843275997</v>
      </c>
      <c r="Q700">
        <v>0.18710718425878001</v>
      </c>
    </row>
    <row r="701" spans="1:17" hidden="1" x14ac:dyDescent="0.3">
      <c r="A701" t="s">
        <v>1536</v>
      </c>
      <c r="B701" t="s">
        <v>1537</v>
      </c>
      <c r="C701" t="str">
        <f>IFERROR(VLOOKUP(Table1[[#This Row],[Ticker]],[1]!Table1[[Symbol]:[Industry]],2,FALSE),"-")</f>
        <v>-</v>
      </c>
      <c r="D701" t="s">
        <v>508</v>
      </c>
      <c r="E701">
        <v>5346.4444762049998</v>
      </c>
      <c r="F701">
        <v>5906.3</v>
      </c>
      <c r="G701">
        <v>-13.643265685518299</v>
      </c>
      <c r="H701">
        <v>3.5663048676927001</v>
      </c>
      <c r="I701">
        <v>-4.6094993676836404</v>
      </c>
      <c r="J701">
        <v>7.9246693584559704</v>
      </c>
      <c r="K701">
        <v>5521.4627400502504</v>
      </c>
      <c r="L701">
        <v>5441.3949305655997</v>
      </c>
      <c r="M701">
        <v>78.913997435091702</v>
      </c>
      <c r="N701">
        <v>2.2485880659153201</v>
      </c>
      <c r="O701">
        <v>9.2054247159812395</v>
      </c>
      <c r="P701">
        <v>18.519484689167999</v>
      </c>
      <c r="Q701">
        <v>5.0903218887869001E-2</v>
      </c>
    </row>
    <row r="702" spans="1:17" x14ac:dyDescent="0.3">
      <c r="A702" t="s">
        <v>1538</v>
      </c>
      <c r="B702" t="s">
        <v>1539</v>
      </c>
      <c r="C702" t="str">
        <f>IFERROR(VLOOKUP(Table1[[#This Row],[Ticker]],[1]!Table1[[Symbol]:[Industry]],2,FALSE),"-")</f>
        <v>-</v>
      </c>
      <c r="D702" t="s">
        <v>109</v>
      </c>
      <c r="E702">
        <v>5319.07462983</v>
      </c>
      <c r="F702">
        <v>273.8</v>
      </c>
      <c r="G702">
        <v>72.9136642468725</v>
      </c>
      <c r="H702">
        <v>-9.2871929579747405</v>
      </c>
      <c r="I702">
        <v>7.8043095739775197</v>
      </c>
      <c r="J702">
        <v>1.3089384869068501</v>
      </c>
      <c r="K702">
        <v>268.03001836521997</v>
      </c>
      <c r="L702">
        <v>227.803049123612</v>
      </c>
      <c r="M702">
        <v>70.260741913980894</v>
      </c>
      <c r="N702">
        <v>0.60409941446027504</v>
      </c>
      <c r="O702">
        <v>17.0379839298758</v>
      </c>
      <c r="P702">
        <v>111.59196290571801</v>
      </c>
      <c r="Q702">
        <v>8.6269091945467002E-2</v>
      </c>
    </row>
    <row r="703" spans="1:17" x14ac:dyDescent="0.3">
      <c r="A703" t="s">
        <v>1540</v>
      </c>
      <c r="B703" t="s">
        <v>1541</v>
      </c>
      <c r="C703" t="str">
        <f>IFERROR(VLOOKUP(Table1[[#This Row],[Ticker]],[1]!Table1[[Symbol]:[Industry]],2,FALSE),"-")</f>
        <v>-</v>
      </c>
      <c r="D703" t="s">
        <v>143</v>
      </c>
      <c r="E703">
        <v>5317.5919390500003</v>
      </c>
      <c r="F703">
        <v>364.85</v>
      </c>
      <c r="G703">
        <v>38.191127440530501</v>
      </c>
      <c r="H703">
        <v>5.1687928494875202</v>
      </c>
      <c r="I703">
        <v>26.051740039391799</v>
      </c>
      <c r="J703">
        <v>-2.6768805838056302</v>
      </c>
      <c r="K703">
        <v>333.69540252290801</v>
      </c>
      <c r="L703">
        <v>288.62045259949599</v>
      </c>
      <c r="M703">
        <v>60.889899348361801</v>
      </c>
      <c r="N703">
        <v>0.91996683001012702</v>
      </c>
      <c r="O703">
        <v>8.9488831026449205</v>
      </c>
      <c r="P703">
        <v>70.610240823006706</v>
      </c>
      <c r="Q703">
        <v>0.21020808336761701</v>
      </c>
    </row>
    <row r="704" spans="1:17" x14ac:dyDescent="0.3">
      <c r="A704" t="s">
        <v>1542</v>
      </c>
      <c r="B704" t="s">
        <v>1543</v>
      </c>
      <c r="C704" t="str">
        <f>IFERROR(VLOOKUP(Table1[[#This Row],[Ticker]],[1]!Table1[[Symbol]:[Industry]],2,FALSE),"-")</f>
        <v>-</v>
      </c>
      <c r="D704" t="s">
        <v>268</v>
      </c>
      <c r="E704">
        <v>5297.4373942100001</v>
      </c>
      <c r="F704">
        <v>1354.15</v>
      </c>
      <c r="G704">
        <v>-5.7032235265228897</v>
      </c>
      <c r="H704">
        <v>2.7614786204320998</v>
      </c>
      <c r="I704">
        <v>33.409829767447299</v>
      </c>
      <c r="J704">
        <v>0.208432430579303</v>
      </c>
      <c r="K704">
        <v>1280.86484568322</v>
      </c>
      <c r="L704">
        <v>1146.0888754241901</v>
      </c>
      <c r="M704">
        <v>44.6548109831772</v>
      </c>
      <c r="N704">
        <v>0.81059841440935698</v>
      </c>
      <c r="O704">
        <v>6.5797732895173899</v>
      </c>
      <c r="P704">
        <v>57.084855866829102</v>
      </c>
      <c r="Q704">
        <v>0.109807519190448</v>
      </c>
    </row>
    <row r="705" spans="1:17" hidden="1" x14ac:dyDescent="0.3">
      <c r="A705" t="s">
        <v>1544</v>
      </c>
      <c r="B705" t="s">
        <v>1545</v>
      </c>
      <c r="C705" t="str">
        <f>IFERROR(VLOOKUP(Table1[[#This Row],[Ticker]],[1]!Table1[[Symbol]:[Industry]],2,FALSE),"-")</f>
        <v>-</v>
      </c>
      <c r="D705" t="s">
        <v>255</v>
      </c>
      <c r="E705">
        <v>5269.1750087649998</v>
      </c>
      <c r="F705">
        <v>7609.85</v>
      </c>
      <c r="G705">
        <v>80.7251828574299</v>
      </c>
      <c r="H705">
        <v>-5.4707014728131602</v>
      </c>
      <c r="I705">
        <v>37.318488755651401</v>
      </c>
      <c r="J705">
        <v>-0.92905932573040895</v>
      </c>
      <c r="K705">
        <v>7734.9331286701299</v>
      </c>
      <c r="L705">
        <v>6366.78088008759</v>
      </c>
      <c r="M705">
        <v>33.3807518626312</v>
      </c>
      <c r="N705">
        <v>0.52693715834958899</v>
      </c>
      <c r="O705">
        <v>19.357148958258001</v>
      </c>
      <c r="P705">
        <v>111.384722222222</v>
      </c>
      <c r="Q705">
        <v>0.17082120735520501</v>
      </c>
    </row>
    <row r="706" spans="1:17" x14ac:dyDescent="0.3">
      <c r="A706" t="s">
        <v>1546</v>
      </c>
      <c r="B706" t="s">
        <v>1547</v>
      </c>
      <c r="C706" t="str">
        <f>IFERROR(VLOOKUP(Table1[[#This Row],[Ticker]],[1]!Table1[[Symbol]:[Industry]],2,FALSE),"-")</f>
        <v>-</v>
      </c>
      <c r="D706" t="s">
        <v>124</v>
      </c>
      <c r="E706">
        <v>5258.2653829749997</v>
      </c>
      <c r="F706">
        <v>1018.75</v>
      </c>
      <c r="G706">
        <v>47.836397763355997</v>
      </c>
      <c r="H706">
        <v>13.898214833217899</v>
      </c>
      <c r="I706">
        <v>7.6185982285101401</v>
      </c>
      <c r="J706">
        <v>-0.94239023248710196</v>
      </c>
      <c r="K706">
        <v>959.36548095834598</v>
      </c>
      <c r="L706">
        <v>860.51543879644703</v>
      </c>
      <c r="M706">
        <v>27.309888768108699</v>
      </c>
      <c r="N706">
        <v>2.05192993925069</v>
      </c>
      <c r="O706">
        <v>6.4147239263803604</v>
      </c>
      <c r="P706">
        <v>78.383820696900699</v>
      </c>
      <c r="Q706">
        <v>2.7361132790138E-2</v>
      </c>
    </row>
    <row r="707" spans="1:17" x14ac:dyDescent="0.3">
      <c r="A707" t="s">
        <v>1548</v>
      </c>
      <c r="B707" t="s">
        <v>1549</v>
      </c>
      <c r="C707" t="str">
        <f>IFERROR(VLOOKUP(Table1[[#This Row],[Ticker]],[1]!Table1[[Symbol]:[Industry]],2,FALSE),"-")</f>
        <v>-</v>
      </c>
      <c r="D707" t="s">
        <v>238</v>
      </c>
      <c r="E707">
        <v>5242.9196599999996</v>
      </c>
      <c r="F707">
        <v>740.75</v>
      </c>
      <c r="G707">
        <v>49.031115506977102</v>
      </c>
      <c r="H707">
        <v>8.6645652968728708</v>
      </c>
      <c r="I707">
        <v>-0.326993285357977</v>
      </c>
      <c r="J707">
        <v>5.5403412864237103</v>
      </c>
      <c r="K707">
        <v>688.99436045245204</v>
      </c>
      <c r="L707">
        <v>663.27746925254701</v>
      </c>
      <c r="M707">
        <v>37.930157721043102</v>
      </c>
      <c r="N707">
        <v>1.7791279476337001</v>
      </c>
      <c r="O707">
        <v>19.3115086061424</v>
      </c>
      <c r="P707">
        <v>83.808933002481396</v>
      </c>
    </row>
    <row r="708" spans="1:17" x14ac:dyDescent="0.3">
      <c r="A708" t="s">
        <v>1550</v>
      </c>
      <c r="B708" t="s">
        <v>1551</v>
      </c>
      <c r="C708" t="str">
        <f>IFERROR(VLOOKUP(Table1[[#This Row],[Ticker]],[1]!Table1[[Symbol]:[Industry]],2,FALSE),"-")</f>
        <v>-</v>
      </c>
      <c r="D708" t="s">
        <v>349</v>
      </c>
      <c r="E708">
        <v>5233.7691820999999</v>
      </c>
      <c r="F708">
        <v>103.65</v>
      </c>
      <c r="G708">
        <v>14.997283163939001</v>
      </c>
      <c r="H708">
        <v>-6.0929686076482499</v>
      </c>
      <c r="I708">
        <v>-7.9755857377375099</v>
      </c>
      <c r="J708">
        <v>-3.2647416983445301</v>
      </c>
      <c r="K708">
        <v>103.103624978494</v>
      </c>
      <c r="L708">
        <v>98.990377789606399</v>
      </c>
      <c r="M708">
        <v>43.0393428375273</v>
      </c>
      <c r="N708">
        <v>1.03859705931226</v>
      </c>
      <c r="O708">
        <v>17.269657501205899</v>
      </c>
      <c r="P708">
        <v>47.334754797441299</v>
      </c>
      <c r="Q708">
        <v>4.5467987185446999E-2</v>
      </c>
    </row>
    <row r="709" spans="1:17" x14ac:dyDescent="0.3">
      <c r="A709" t="s">
        <v>1552</v>
      </c>
      <c r="B709" t="s">
        <v>1553</v>
      </c>
      <c r="C709" t="str">
        <f>IFERROR(VLOOKUP(Table1[[#This Row],[Ticker]],[1]!Table1[[Symbol]:[Industry]],2,FALSE),"-")</f>
        <v>-</v>
      </c>
      <c r="D709" t="s">
        <v>445</v>
      </c>
      <c r="E709">
        <v>5217.3012840000001</v>
      </c>
      <c r="F709">
        <v>127.11</v>
      </c>
      <c r="G709">
        <v>54.629175326214899</v>
      </c>
      <c r="H709">
        <v>17.466742002722999</v>
      </c>
      <c r="I709">
        <v>36.864474728267702</v>
      </c>
      <c r="J709">
        <v>12.411630152357301</v>
      </c>
      <c r="K709">
        <v>109.535622259511</v>
      </c>
      <c r="L709">
        <v>94.977770179295902</v>
      </c>
      <c r="M709">
        <v>70.310516253099493</v>
      </c>
      <c r="N709">
        <v>3.7401045740227201</v>
      </c>
      <c r="O709">
        <v>22.334985445676899</v>
      </c>
      <c r="P709">
        <v>95.403535741737102</v>
      </c>
      <c r="Q709">
        <v>3.8402294491512001E-2</v>
      </c>
    </row>
    <row r="710" spans="1:17" x14ac:dyDescent="0.3">
      <c r="A710" t="s">
        <v>1554</v>
      </c>
      <c r="B710" t="s">
        <v>1555</v>
      </c>
      <c r="C710" t="str">
        <f>IFERROR(VLOOKUP(Table1[[#This Row],[Ticker]],[1]!Table1[[Symbol]:[Industry]],2,FALSE),"-")</f>
        <v>-</v>
      </c>
      <c r="D710" t="s">
        <v>1556</v>
      </c>
      <c r="E710">
        <v>5210.9809613400002</v>
      </c>
      <c r="F710">
        <v>302.55</v>
      </c>
      <c r="G710">
        <v>91.124987723251905</v>
      </c>
      <c r="H710">
        <v>4.1584697283483703</v>
      </c>
      <c r="I710">
        <v>6.2029978854416701</v>
      </c>
      <c r="J710">
        <v>-5.1958691302712001</v>
      </c>
      <c r="K710">
        <v>292.81537177200698</v>
      </c>
      <c r="L710">
        <v>267.10813678493901</v>
      </c>
      <c r="M710">
        <v>59.755499832735502</v>
      </c>
      <c r="N710">
        <v>1.6294108165351899</v>
      </c>
      <c r="O710">
        <v>23.3845645347876</v>
      </c>
      <c r="P710">
        <v>120.678336980306</v>
      </c>
      <c r="Q710">
        <v>0.107005807226861</v>
      </c>
    </row>
    <row r="711" spans="1:17" hidden="1" x14ac:dyDescent="0.3">
      <c r="A711" t="s">
        <v>1557</v>
      </c>
      <c r="B711" t="s">
        <v>1558</v>
      </c>
      <c r="C711" t="str">
        <f>IFERROR(VLOOKUP(Table1[[#This Row],[Ticker]],[1]!Table1[[Symbol]:[Industry]],2,FALSE),"-")</f>
        <v>-</v>
      </c>
      <c r="D711" t="s">
        <v>65</v>
      </c>
      <c r="E711">
        <v>5208.5984879750004</v>
      </c>
      <c r="F711">
        <v>1194.45</v>
      </c>
      <c r="G711">
        <v>114.95013841100599</v>
      </c>
      <c r="H711">
        <v>9.0450928244366402</v>
      </c>
      <c r="I711">
        <v>55.654483809812596</v>
      </c>
      <c r="J711">
        <v>8.4418282515652106</v>
      </c>
      <c r="K711">
        <v>1067.51004268171</v>
      </c>
      <c r="L711">
        <v>878.94509574326298</v>
      </c>
      <c r="M711">
        <v>39.470678819018403</v>
      </c>
      <c r="N711">
        <v>0.86544826132518304</v>
      </c>
      <c r="O711">
        <v>13.8557495081418</v>
      </c>
      <c r="P711">
        <v>176.46105774794501</v>
      </c>
      <c r="Q711">
        <v>-2.9347162140353999E-2</v>
      </c>
    </row>
    <row r="712" spans="1:17" x14ac:dyDescent="0.3">
      <c r="A712" t="s">
        <v>1559</v>
      </c>
      <c r="B712" t="s">
        <v>1560</v>
      </c>
      <c r="C712" t="str">
        <f>IFERROR(VLOOKUP(Table1[[#This Row],[Ticker]],[1]!Table1[[Symbol]:[Industry]],2,FALSE),"-")</f>
        <v>-</v>
      </c>
      <c r="D712" t="s">
        <v>445</v>
      </c>
      <c r="E712">
        <v>5202.0428075</v>
      </c>
      <c r="F712">
        <v>314.75</v>
      </c>
      <c r="G712">
        <v>33.418508713981197</v>
      </c>
      <c r="H712">
        <v>16.179287422388501</v>
      </c>
      <c r="I712">
        <v>13.0273369393522</v>
      </c>
      <c r="J712">
        <v>-0.25515108209105702</v>
      </c>
      <c r="K712">
        <v>286.14420324254502</v>
      </c>
      <c r="L712">
        <v>257.13986280404202</v>
      </c>
      <c r="M712">
        <v>42.184765430760301</v>
      </c>
      <c r="N712">
        <v>1.91646758923479</v>
      </c>
      <c r="O712">
        <v>10.643367752184201</v>
      </c>
      <c r="P712">
        <v>62.1169199072881</v>
      </c>
      <c r="Q712">
        <v>-6.5761867468584007E-2</v>
      </c>
    </row>
    <row r="713" spans="1:17" x14ac:dyDescent="0.3">
      <c r="A713" t="s">
        <v>1561</v>
      </c>
      <c r="B713" t="s">
        <v>1562</v>
      </c>
      <c r="C713" t="str">
        <f>IFERROR(VLOOKUP(Table1[[#This Row],[Ticker]],[1]!Table1[[Symbol]:[Industry]],2,FALSE),"-")</f>
        <v>-</v>
      </c>
      <c r="D713" t="s">
        <v>255</v>
      </c>
      <c r="E713">
        <v>5196.2115396250001</v>
      </c>
      <c r="F713">
        <v>128.33000000000001</v>
      </c>
      <c r="G713">
        <v>-1.64156546964744</v>
      </c>
      <c r="H713">
        <v>-6.4662222444046904</v>
      </c>
      <c r="I713">
        <v>7.2756947601420796</v>
      </c>
      <c r="J713">
        <v>-2.3292691261651699</v>
      </c>
      <c r="K713">
        <v>127.72634757680299</v>
      </c>
      <c r="L713">
        <v>121.283614329073</v>
      </c>
      <c r="M713">
        <v>39.051201629272299</v>
      </c>
      <c r="N713">
        <v>0.46574342461318802</v>
      </c>
      <c r="O713">
        <v>12.2107067716044</v>
      </c>
      <c r="P713">
        <v>29.8229640870005</v>
      </c>
      <c r="Q713">
        <v>2.9473689589785999E-2</v>
      </c>
    </row>
    <row r="714" spans="1:17" hidden="1" x14ac:dyDescent="0.3">
      <c r="A714" t="s">
        <v>1563</v>
      </c>
      <c r="B714" t="s">
        <v>1564</v>
      </c>
      <c r="C714" t="str">
        <f>IFERROR(VLOOKUP(Table1[[#This Row],[Ticker]],[1]!Table1[[Symbol]:[Industry]],2,FALSE),"-")</f>
        <v>-</v>
      </c>
      <c r="D714" t="s">
        <v>1565</v>
      </c>
      <c r="E714">
        <v>5168.879891351</v>
      </c>
      <c r="F714">
        <v>60.75</v>
      </c>
      <c r="G714">
        <v>-5.5620308921552297</v>
      </c>
      <c r="H714">
        <v>-3.85280652948863</v>
      </c>
      <c r="I714">
        <v>2.5264495404171501</v>
      </c>
      <c r="J714">
        <v>-0.54524225891423295</v>
      </c>
      <c r="K714">
        <v>60.303518635514301</v>
      </c>
      <c r="L714">
        <v>55.963068334493101</v>
      </c>
      <c r="M714">
        <v>56.425916595309197</v>
      </c>
      <c r="N714">
        <v>0.80703450322884196</v>
      </c>
      <c r="O714">
        <v>6.6666666666666599</v>
      </c>
      <c r="P714">
        <v>27.092050209204999</v>
      </c>
      <c r="Q714">
        <v>-3.0196124243903E-2</v>
      </c>
    </row>
    <row r="715" spans="1:17" x14ac:dyDescent="0.3">
      <c r="A715" t="s">
        <v>1566</v>
      </c>
      <c r="B715" t="s">
        <v>1567</v>
      </c>
      <c r="C715" t="str">
        <f>IFERROR(VLOOKUP(Table1[[#This Row],[Ticker]],[1]!Table1[[Symbol]:[Industry]],2,FALSE),"-")</f>
        <v>-</v>
      </c>
      <c r="D715" t="s">
        <v>46</v>
      </c>
      <c r="E715">
        <v>5110.5661654850001</v>
      </c>
      <c r="F715">
        <v>237.81</v>
      </c>
      <c r="G715">
        <v>175.27857206632501</v>
      </c>
      <c r="H715">
        <v>29.585906766787101</v>
      </c>
      <c r="I715">
        <v>59.058243328024901</v>
      </c>
      <c r="J715">
        <v>7.1558090917273001</v>
      </c>
      <c r="K715">
        <v>195.579858892375</v>
      </c>
      <c r="L715">
        <v>160.36024939479799</v>
      </c>
      <c r="M715">
        <v>58.342089871964397</v>
      </c>
      <c r="N715">
        <v>1.7266509024060299</v>
      </c>
      <c r="O715">
        <v>4.7054371136621498</v>
      </c>
      <c r="P715">
        <v>204.299424184261</v>
      </c>
      <c r="Q715">
        <v>6.2000505358827999E-2</v>
      </c>
    </row>
    <row r="716" spans="1:17" hidden="1" x14ac:dyDescent="0.3">
      <c r="A716" t="s">
        <v>1568</v>
      </c>
      <c r="B716" t="s">
        <v>1569</v>
      </c>
      <c r="C716" t="str">
        <f>IFERROR(VLOOKUP(Table1[[#This Row],[Ticker]],[1]!Table1[[Symbol]:[Industry]],2,FALSE),"-")</f>
        <v>-</v>
      </c>
      <c r="D716" t="s">
        <v>143</v>
      </c>
      <c r="E716">
        <v>5092.4511691999996</v>
      </c>
      <c r="F716">
        <v>4820.55</v>
      </c>
      <c r="G716">
        <v>197.551687009348</v>
      </c>
      <c r="H716">
        <v>0.913807094501777</v>
      </c>
      <c r="I716">
        <v>97.538032665942794</v>
      </c>
      <c r="J716">
        <v>-6.2094038939634704</v>
      </c>
      <c r="K716">
        <v>4056.1140000621199</v>
      </c>
      <c r="L716">
        <v>2948.1464187444199</v>
      </c>
      <c r="M716">
        <v>77.394795131646703</v>
      </c>
      <c r="N716">
        <v>0.87150973882531002</v>
      </c>
      <c r="O716">
        <v>7.6640632292995496</v>
      </c>
      <c r="P716">
        <v>226.18117229129601</v>
      </c>
      <c r="Q716">
        <v>0.20975352369717101</v>
      </c>
    </row>
    <row r="717" spans="1:17" x14ac:dyDescent="0.3">
      <c r="A717" t="s">
        <v>1570</v>
      </c>
      <c r="B717" t="s">
        <v>1571</v>
      </c>
      <c r="C717" t="str">
        <f>IFERROR(VLOOKUP(Table1[[#This Row],[Ticker]],[1]!Table1[[Symbol]:[Industry]],2,FALSE),"-")</f>
        <v>-</v>
      </c>
      <c r="D717" t="s">
        <v>349</v>
      </c>
      <c r="E717">
        <v>5072.2980250500004</v>
      </c>
      <c r="F717">
        <v>563.6</v>
      </c>
      <c r="G717">
        <v>-46.304693587476599</v>
      </c>
      <c r="H717">
        <v>-6.0454172014874299</v>
      </c>
      <c r="I717">
        <v>-34.870482239334997</v>
      </c>
      <c r="J717">
        <v>-5.2745970148322998</v>
      </c>
      <c r="K717">
        <v>571.30199835095402</v>
      </c>
      <c r="L717">
        <v>615.94057864588797</v>
      </c>
      <c r="M717">
        <v>60.258578303107299</v>
      </c>
      <c r="N717">
        <v>1.07918523435236</v>
      </c>
      <c r="O717">
        <v>41.767210787792699</v>
      </c>
      <c r="P717">
        <v>10.239608801956001</v>
      </c>
      <c r="Q717">
        <v>8.3604525933606996E-2</v>
      </c>
    </row>
    <row r="718" spans="1:17" x14ac:dyDescent="0.3">
      <c r="A718" t="s">
        <v>1572</v>
      </c>
      <c r="B718" t="s">
        <v>1573</v>
      </c>
      <c r="C718" t="str">
        <f>IFERROR(VLOOKUP(Table1[[#This Row],[Ticker]],[1]!Table1[[Symbol]:[Industry]],2,FALSE),"-")</f>
        <v>-</v>
      </c>
      <c r="D718" t="s">
        <v>1162</v>
      </c>
      <c r="E718">
        <v>5051.9877329999999</v>
      </c>
      <c r="F718">
        <v>2940.15</v>
      </c>
      <c r="G718">
        <v>-5.3183044429453998</v>
      </c>
      <c r="H718">
        <v>-7.2001389955480999</v>
      </c>
      <c r="I718">
        <v>-12.148285014829</v>
      </c>
      <c r="J718">
        <v>-0.67460208978450897</v>
      </c>
      <c r="K718">
        <v>3013.5375806383799</v>
      </c>
      <c r="L718">
        <v>2905.4144879011301</v>
      </c>
      <c r="M718">
        <v>30.670218874835601</v>
      </c>
      <c r="N718">
        <v>1.1833841967685199</v>
      </c>
      <c r="O718">
        <v>25.843919527915201</v>
      </c>
      <c r="P718">
        <v>34.863079675244201</v>
      </c>
      <c r="Q718">
        <v>-4.6800388092362998E-2</v>
      </c>
    </row>
    <row r="719" spans="1:17" x14ac:dyDescent="0.3">
      <c r="A719" t="s">
        <v>1574</v>
      </c>
      <c r="B719" t="s">
        <v>1575</v>
      </c>
      <c r="C719" t="str">
        <f>IFERROR(VLOOKUP(Table1[[#This Row],[Ticker]],[1]!Table1[[Symbol]:[Industry]],2,FALSE),"-")</f>
        <v>-</v>
      </c>
      <c r="D719" t="s">
        <v>46</v>
      </c>
      <c r="E719">
        <v>5049.548140635</v>
      </c>
      <c r="F719">
        <v>68.77</v>
      </c>
      <c r="G719">
        <v>108.427362877009</v>
      </c>
      <c r="H719">
        <v>5.6185507568006097</v>
      </c>
      <c r="I719">
        <v>1.07605654026885</v>
      </c>
      <c r="J719">
        <v>-3.0241792706300799</v>
      </c>
      <c r="K719">
        <v>62.826536084683902</v>
      </c>
      <c r="L719">
        <v>56.843354597775097</v>
      </c>
      <c r="M719">
        <v>63.514654515677996</v>
      </c>
      <c r="N719">
        <v>1.86964552242662</v>
      </c>
      <c r="O719">
        <v>14.875672531627099</v>
      </c>
      <c r="P719">
        <v>143.433628318584</v>
      </c>
      <c r="Q719">
        <v>0.12953011201376299</v>
      </c>
    </row>
    <row r="720" spans="1:17" x14ac:dyDescent="0.3">
      <c r="A720" t="s">
        <v>1576</v>
      </c>
      <c r="B720" t="s">
        <v>1577</v>
      </c>
      <c r="C720" t="str">
        <f>IFERROR(VLOOKUP(Table1[[#This Row],[Ticker]],[1]!Table1[[Symbol]:[Industry]],2,FALSE),"-")</f>
        <v>-</v>
      </c>
      <c r="D720" t="s">
        <v>46</v>
      </c>
      <c r="E720">
        <v>5045.37594008</v>
      </c>
      <c r="F720">
        <v>847.5</v>
      </c>
      <c r="G720">
        <v>154.47512604089201</v>
      </c>
      <c r="H720">
        <v>23.815216490492901</v>
      </c>
      <c r="I720">
        <v>31.687053048114102</v>
      </c>
      <c r="J720">
        <v>-3.1305318736009902</v>
      </c>
      <c r="K720">
        <v>727.90287215001797</v>
      </c>
      <c r="L720">
        <v>585.74610376772398</v>
      </c>
      <c r="M720">
        <v>64.2901029122783</v>
      </c>
      <c r="N720">
        <v>0.95361147230530297</v>
      </c>
      <c r="O720">
        <v>7.9646017699114902</v>
      </c>
      <c r="P720">
        <v>186.55959425190099</v>
      </c>
      <c r="Q720">
        <v>0.143998622304187</v>
      </c>
    </row>
    <row r="721" spans="1:17" hidden="1" x14ac:dyDescent="0.3">
      <c r="A721" t="s">
        <v>1578</v>
      </c>
      <c r="B721" t="s">
        <v>1579</v>
      </c>
      <c r="C721" t="str">
        <f>IFERROR(VLOOKUP(Table1[[#This Row],[Ticker]],[1]!Table1[[Symbol]:[Industry]],2,FALSE),"-")</f>
        <v>-</v>
      </c>
      <c r="D721" t="s">
        <v>283</v>
      </c>
      <c r="E721">
        <v>5041.5902209650003</v>
      </c>
      <c r="F721">
        <v>376.6</v>
      </c>
      <c r="G721">
        <v>-8.9002381538805793</v>
      </c>
      <c r="H721">
        <v>1.98812750906658</v>
      </c>
      <c r="I721">
        <v>-9.5594219832324399</v>
      </c>
      <c r="J721">
        <v>-4.1619646418162297</v>
      </c>
      <c r="K721">
        <v>366.55763166049701</v>
      </c>
      <c r="L721">
        <v>354.48718422668497</v>
      </c>
      <c r="M721">
        <v>53.332132660272698</v>
      </c>
      <c r="N721">
        <v>1.7529098055393699</v>
      </c>
      <c r="O721">
        <v>6.4790228359001603</v>
      </c>
      <c r="P721">
        <v>20.319488817891301</v>
      </c>
      <c r="Q721">
        <v>6.0096998863751E-2</v>
      </c>
    </row>
    <row r="722" spans="1:17" x14ac:dyDescent="0.3">
      <c r="A722" t="s">
        <v>1580</v>
      </c>
      <c r="B722" t="s">
        <v>1581</v>
      </c>
      <c r="C722" t="str">
        <f>IFERROR(VLOOKUP(Table1[[#This Row],[Ticker]],[1]!Table1[[Symbol]:[Industry]],2,FALSE),"-")</f>
        <v>-</v>
      </c>
      <c r="D722" t="s">
        <v>582</v>
      </c>
      <c r="E722">
        <v>5016.1775168699996</v>
      </c>
      <c r="F722">
        <v>104.4</v>
      </c>
      <c r="G722">
        <v>-35.4672045552336</v>
      </c>
      <c r="H722">
        <v>0.53359019815584796</v>
      </c>
      <c r="I722">
        <v>-17.393576573504799</v>
      </c>
      <c r="J722">
        <v>-7.7472601674611097</v>
      </c>
      <c r="K722">
        <v>105.02083902711701</v>
      </c>
      <c r="L722">
        <v>108.701698883635</v>
      </c>
      <c r="M722">
        <v>39.471091407541998</v>
      </c>
      <c r="N722">
        <v>1.3426443477652199</v>
      </c>
      <c r="O722">
        <v>31.8965517241379</v>
      </c>
      <c r="P722">
        <v>14.0983606557377</v>
      </c>
      <c r="Q722">
        <v>-9.6009991262101996E-2</v>
      </c>
    </row>
    <row r="723" spans="1:17" hidden="1" x14ac:dyDescent="0.3">
      <c r="A723" t="s">
        <v>1582</v>
      </c>
      <c r="B723" t="s">
        <v>1583</v>
      </c>
      <c r="C723" t="str">
        <f>IFERROR(VLOOKUP(Table1[[#This Row],[Ticker]],[1]!Table1[[Symbol]:[Industry]],2,FALSE),"-")</f>
        <v>-</v>
      </c>
      <c r="E723">
        <v>4997.5496999999996</v>
      </c>
      <c r="F723">
        <v>452</v>
      </c>
      <c r="G723">
        <v>348.45285414692501</v>
      </c>
      <c r="H723">
        <v>-2.6504806839456698</v>
      </c>
      <c r="I723">
        <v>-8.7096241128244092</v>
      </c>
      <c r="J723">
        <v>-2.7999931901598898</v>
      </c>
      <c r="K723">
        <v>460.33252536531501</v>
      </c>
      <c r="L723">
        <v>410.061699514981</v>
      </c>
      <c r="M723">
        <v>59.191502866175398</v>
      </c>
      <c r="N723">
        <v>0.22723747272759601</v>
      </c>
      <c r="O723">
        <v>41.261061946902601</v>
      </c>
      <c r="P723">
        <v>375.53918990005201</v>
      </c>
      <c r="Q723">
        <v>0.29950808385439898</v>
      </c>
    </row>
    <row r="724" spans="1:17" x14ac:dyDescent="0.3">
      <c r="A724" t="s">
        <v>1584</v>
      </c>
      <c r="B724" t="s">
        <v>1585</v>
      </c>
      <c r="C724" t="str">
        <f>IFERROR(VLOOKUP(Table1[[#This Row],[Ticker]],[1]!Table1[[Symbol]:[Industry]],2,FALSE),"-")</f>
        <v>-</v>
      </c>
      <c r="D724" t="s">
        <v>268</v>
      </c>
      <c r="E724">
        <v>4977.0746304249997</v>
      </c>
      <c r="F724">
        <v>1150.45</v>
      </c>
      <c r="G724">
        <v>124.37814512118899</v>
      </c>
      <c r="H724">
        <v>-0.16139684977236901</v>
      </c>
      <c r="I724">
        <v>46.399669693757801</v>
      </c>
      <c r="J724">
        <v>5.1635326457063702</v>
      </c>
      <c r="K724">
        <v>976.17323201748104</v>
      </c>
      <c r="L724">
        <v>831.86603265665997</v>
      </c>
      <c r="M724">
        <v>59.608573914477901</v>
      </c>
      <c r="N724">
        <v>1.4693932124807001</v>
      </c>
      <c r="O724">
        <v>1.3516450084749301</v>
      </c>
      <c r="P724">
        <v>152.79059547352199</v>
      </c>
      <c r="Q724">
        <v>1.3927243890672E-2</v>
      </c>
    </row>
    <row r="725" spans="1:17" x14ac:dyDescent="0.3">
      <c r="A725" t="s">
        <v>1586</v>
      </c>
      <c r="B725" t="s">
        <v>1587</v>
      </c>
      <c r="C725" t="str">
        <f>IFERROR(VLOOKUP(Table1[[#This Row],[Ticker]],[1]!Table1[[Symbol]:[Industry]],2,FALSE),"-")</f>
        <v>-</v>
      </c>
      <c r="D725" t="s">
        <v>268</v>
      </c>
      <c r="E725">
        <v>4959.6191408699997</v>
      </c>
      <c r="F725">
        <v>548.79999999999995</v>
      </c>
      <c r="G725">
        <v>-18.884443008647899</v>
      </c>
      <c r="H725">
        <v>4.6625852275025697</v>
      </c>
      <c r="I725">
        <v>-14.6938916082444</v>
      </c>
      <c r="J725">
        <v>4.5825802647539904</v>
      </c>
      <c r="K725">
        <v>514.63507905161305</v>
      </c>
      <c r="L725">
        <v>525.49745462032899</v>
      </c>
      <c r="M725">
        <v>62.411910455766801</v>
      </c>
      <c r="N725">
        <v>1.47733915502521</v>
      </c>
      <c r="O725">
        <v>20.244169096209902</v>
      </c>
      <c r="P725">
        <v>26.1754224623519</v>
      </c>
      <c r="Q725">
        <v>7.0940826085664002E-2</v>
      </c>
    </row>
    <row r="726" spans="1:17" x14ac:dyDescent="0.3">
      <c r="A726" t="s">
        <v>1588</v>
      </c>
      <c r="B726" t="s">
        <v>1589</v>
      </c>
      <c r="C726" t="str">
        <f>IFERROR(VLOOKUP(Table1[[#This Row],[Ticker]],[1]!Table1[[Symbol]:[Industry]],2,FALSE),"-")</f>
        <v>-</v>
      </c>
      <c r="D726" t="s">
        <v>691</v>
      </c>
      <c r="E726">
        <v>4957.7746399999996</v>
      </c>
      <c r="F726">
        <v>1098.95</v>
      </c>
      <c r="G726">
        <v>108.10895584665801</v>
      </c>
      <c r="H726">
        <v>-7.3853314893365196</v>
      </c>
      <c r="I726">
        <v>21.991278903508501</v>
      </c>
      <c r="J726">
        <v>-2.5598276856152999</v>
      </c>
      <c r="K726">
        <v>1154.69575466177</v>
      </c>
      <c r="L726">
        <v>978.88442868587504</v>
      </c>
      <c r="M726">
        <v>38.263168339209201</v>
      </c>
      <c r="N726">
        <v>1.20943280566369</v>
      </c>
      <c r="O726">
        <v>36.034396469357098</v>
      </c>
      <c r="P726">
        <v>147.42767083192601</v>
      </c>
      <c r="Q726">
        <v>0.19164494421707401</v>
      </c>
    </row>
    <row r="727" spans="1:17" x14ac:dyDescent="0.3">
      <c r="A727" t="s">
        <v>1590</v>
      </c>
      <c r="B727" t="s">
        <v>1591</v>
      </c>
      <c r="C727" t="str">
        <f>IFERROR(VLOOKUP(Table1[[#This Row],[Ticker]],[1]!Table1[[Symbol]:[Industry]],2,FALSE),"-")</f>
        <v>-</v>
      </c>
      <c r="D727" t="s">
        <v>65</v>
      </c>
      <c r="E727">
        <v>4894.9238999400004</v>
      </c>
      <c r="F727">
        <v>589.70000000000005</v>
      </c>
      <c r="G727">
        <v>105.033325730832</v>
      </c>
      <c r="H727">
        <v>16.618873714884799</v>
      </c>
      <c r="I727">
        <v>54.699167866657199</v>
      </c>
      <c r="J727">
        <v>11.5851091859269</v>
      </c>
      <c r="K727">
        <v>513.913096262105</v>
      </c>
      <c r="L727">
        <v>430.98868236561901</v>
      </c>
      <c r="M727">
        <v>44.853049943709003</v>
      </c>
      <c r="N727">
        <v>0.83345818592735499</v>
      </c>
      <c r="O727">
        <v>3.1032728506019902</v>
      </c>
      <c r="P727">
        <v>140.546604119926</v>
      </c>
      <c r="Q727">
        <v>-2.977140128522E-2</v>
      </c>
    </row>
    <row r="728" spans="1:17" x14ac:dyDescent="0.3">
      <c r="A728" t="s">
        <v>1592</v>
      </c>
      <c r="B728" t="s">
        <v>1593</v>
      </c>
      <c r="C728" t="str">
        <f>IFERROR(VLOOKUP(Table1[[#This Row],[Ticker]],[1]!Table1[[Symbol]:[Industry]],2,FALSE),"-")</f>
        <v>-</v>
      </c>
      <c r="D728" t="s">
        <v>400</v>
      </c>
      <c r="E728">
        <v>4894.6137230599998</v>
      </c>
      <c r="F728">
        <v>260.38</v>
      </c>
      <c r="G728">
        <v>-17.4526515426011</v>
      </c>
      <c r="H728">
        <v>6.0158631868118002</v>
      </c>
      <c r="I728">
        <v>1.97586223412952</v>
      </c>
      <c r="J728">
        <v>3.5117509143187902</v>
      </c>
      <c r="K728">
        <v>230.11682074217899</v>
      </c>
      <c r="L728">
        <v>224.55860793749599</v>
      </c>
      <c r="M728">
        <v>62.732585657206698</v>
      </c>
      <c r="N728">
        <v>1.17365542903878</v>
      </c>
      <c r="O728">
        <v>1.08303249097472</v>
      </c>
      <c r="P728">
        <v>37.767195767195702</v>
      </c>
      <c r="Q728">
        <v>-9.7623012888900004E-2</v>
      </c>
    </row>
    <row r="729" spans="1:17" x14ac:dyDescent="0.3">
      <c r="A729" t="s">
        <v>1594</v>
      </c>
      <c r="B729" t="s">
        <v>1595</v>
      </c>
      <c r="C729" t="str">
        <f>IFERROR(VLOOKUP(Table1[[#This Row],[Ticker]],[1]!Table1[[Symbol]:[Industry]],2,FALSE),"-")</f>
        <v>-</v>
      </c>
      <c r="D729" t="s">
        <v>1596</v>
      </c>
      <c r="E729">
        <v>4835.0387083349997</v>
      </c>
      <c r="F729">
        <v>919.45</v>
      </c>
      <c r="G729">
        <v>28.819916919868898</v>
      </c>
      <c r="H729">
        <v>3.2450506244367201</v>
      </c>
      <c r="I729">
        <v>-1.2658187611397</v>
      </c>
      <c r="J729">
        <v>-0.53971332235218294</v>
      </c>
      <c r="K729">
        <v>908.75347281135703</v>
      </c>
      <c r="L729">
        <v>844.53496731605298</v>
      </c>
      <c r="M729">
        <v>30.014760704029001</v>
      </c>
      <c r="N729">
        <v>0.63088708166593399</v>
      </c>
      <c r="O729">
        <v>20.278427320680802</v>
      </c>
      <c r="P729">
        <v>68.814835215275806</v>
      </c>
      <c r="Q729">
        <v>0.15183823761676599</v>
      </c>
    </row>
    <row r="730" spans="1:17" x14ac:dyDescent="0.3">
      <c r="A730" t="s">
        <v>1597</v>
      </c>
      <c r="B730" t="s">
        <v>1598</v>
      </c>
      <c r="C730" t="str">
        <f>IFERROR(VLOOKUP(Table1[[#This Row],[Ticker]],[1]!Table1[[Symbol]:[Industry]],2,FALSE),"-")</f>
        <v>-</v>
      </c>
      <c r="D730" t="s">
        <v>371</v>
      </c>
      <c r="E730">
        <v>4779.3757297049997</v>
      </c>
      <c r="F730">
        <v>314.14999999999998</v>
      </c>
      <c r="G730">
        <v>-4.4194087714796204</v>
      </c>
      <c r="H730">
        <v>4.4352101370702401</v>
      </c>
      <c r="I730">
        <v>-1.2160241705733501</v>
      </c>
      <c r="J730">
        <v>2.03748222553831</v>
      </c>
      <c r="K730">
        <v>299.27963024695902</v>
      </c>
      <c r="L730">
        <v>294.98654995198001</v>
      </c>
      <c r="M730">
        <v>47.617691746943599</v>
      </c>
      <c r="N730">
        <v>1.4944397085166099</v>
      </c>
      <c r="O730">
        <v>23.491962438325601</v>
      </c>
      <c r="P730">
        <v>27.358108108108102</v>
      </c>
      <c r="Q730">
        <v>-2.9908945866885001E-2</v>
      </c>
    </row>
    <row r="731" spans="1:17" hidden="1" x14ac:dyDescent="0.3">
      <c r="A731" t="s">
        <v>1599</v>
      </c>
      <c r="B731" t="s">
        <v>1600</v>
      </c>
      <c r="C731" t="str">
        <f>IFERROR(VLOOKUP(Table1[[#This Row],[Ticker]],[1]!Table1[[Symbol]:[Industry]],2,FALSE),"-")</f>
        <v>-</v>
      </c>
      <c r="E731">
        <v>4734.1147048309904</v>
      </c>
      <c r="F731">
        <v>53.34</v>
      </c>
      <c r="G731">
        <v>52.630645378948003</v>
      </c>
      <c r="H731">
        <v>-14.104113327852501</v>
      </c>
      <c r="I731">
        <v>-23.8675195915303</v>
      </c>
      <c r="J731">
        <v>-2.0017497463202099</v>
      </c>
      <c r="K731">
        <v>57.642244377508803</v>
      </c>
      <c r="L731">
        <v>54.6914108622302</v>
      </c>
      <c r="M731">
        <v>49.6923281952621</v>
      </c>
      <c r="N731">
        <v>0.52592991851898596</v>
      </c>
      <c r="O731">
        <v>45.294338207724003</v>
      </c>
      <c r="P731">
        <v>90.5</v>
      </c>
      <c r="Q731">
        <v>-3.8704059726417002E-2</v>
      </c>
    </row>
    <row r="732" spans="1:17" hidden="1" x14ac:dyDescent="0.3">
      <c r="A732" t="s">
        <v>1601</v>
      </c>
      <c r="B732" t="s">
        <v>1602</v>
      </c>
      <c r="C732" t="str">
        <f>IFERROR(VLOOKUP(Table1[[#This Row],[Ticker]],[1]!Table1[[Symbol]:[Industry]],2,FALSE),"-")</f>
        <v>-</v>
      </c>
      <c r="E732">
        <v>4714.2688482599997</v>
      </c>
      <c r="F732">
        <v>1149.5999999999999</v>
      </c>
      <c r="G732">
        <v>3.1061897281862598</v>
      </c>
      <c r="H732">
        <v>-3.3842855142328001</v>
      </c>
      <c r="I732">
        <v>-15.9797887287405</v>
      </c>
      <c r="J732">
        <v>-1.01701446675563</v>
      </c>
      <c r="K732">
        <v>1162.94842627751</v>
      </c>
      <c r="M732">
        <v>39.090713125356999</v>
      </c>
      <c r="N732">
        <v>0.55991602645645799</v>
      </c>
      <c r="O732">
        <v>48.921363952679201</v>
      </c>
      <c r="P732">
        <v>48.3354838709677</v>
      </c>
    </row>
    <row r="733" spans="1:17" hidden="1" x14ac:dyDescent="0.3">
      <c r="A733" t="s">
        <v>1603</v>
      </c>
      <c r="B733" t="s">
        <v>1604</v>
      </c>
      <c r="C733" t="str">
        <f>IFERROR(VLOOKUP(Table1[[#This Row],[Ticker]],[1]!Table1[[Symbol]:[Industry]],2,FALSE),"-")</f>
        <v>-</v>
      </c>
      <c r="E733">
        <v>4709.4401421800003</v>
      </c>
      <c r="F733">
        <v>4236.8</v>
      </c>
      <c r="G733">
        <v>58.929553286946202</v>
      </c>
      <c r="H733">
        <v>-4.4714547165051899</v>
      </c>
      <c r="I733">
        <v>23.710534266052498</v>
      </c>
      <c r="J733">
        <v>-3.06910150360694</v>
      </c>
      <c r="K733">
        <v>4126.82181318526</v>
      </c>
      <c r="L733">
        <v>3531.71958022938</v>
      </c>
      <c r="M733">
        <v>58.551402409546903</v>
      </c>
      <c r="N733">
        <v>0.80307781369096398</v>
      </c>
      <c r="O733">
        <v>12.7501888217522</v>
      </c>
      <c r="P733">
        <v>91.472150039543493</v>
      </c>
      <c r="Q733">
        <v>0.138776023215958</v>
      </c>
    </row>
    <row r="734" spans="1:17" x14ac:dyDescent="0.3">
      <c r="A734" t="s">
        <v>1605</v>
      </c>
      <c r="B734" t="s">
        <v>1606</v>
      </c>
      <c r="C734" t="str">
        <f>IFERROR(VLOOKUP(Table1[[#This Row],[Ticker]],[1]!Table1[[Symbol]:[Industry]],2,FALSE),"-")</f>
        <v>-</v>
      </c>
      <c r="D734" t="s">
        <v>1596</v>
      </c>
      <c r="E734">
        <v>4702.3356534000004</v>
      </c>
      <c r="F734">
        <v>851.5</v>
      </c>
      <c r="G734">
        <v>-2.5798289538877599</v>
      </c>
      <c r="H734">
        <v>37.228534911015402</v>
      </c>
      <c r="I734">
        <v>-11.983022361371299</v>
      </c>
      <c r="J734">
        <v>-2.87542839325467</v>
      </c>
      <c r="K734">
        <v>743.842450891922</v>
      </c>
      <c r="L734">
        <v>741.55713229372896</v>
      </c>
      <c r="M734">
        <v>39.9756768564989</v>
      </c>
      <c r="N734">
        <v>1.1028858205805301</v>
      </c>
      <c r="O734">
        <v>16.1949500880798</v>
      </c>
      <c r="P734">
        <v>43.956043956043899</v>
      </c>
      <c r="Q734">
        <v>-4.4661303880883997E-2</v>
      </c>
    </row>
    <row r="735" spans="1:17" x14ac:dyDescent="0.3">
      <c r="A735" t="s">
        <v>1607</v>
      </c>
      <c r="B735" t="s">
        <v>1608</v>
      </c>
      <c r="C735" t="str">
        <f>IFERROR(VLOOKUP(Table1[[#This Row],[Ticker]],[1]!Table1[[Symbol]:[Industry]],2,FALSE),"-")</f>
        <v>-</v>
      </c>
      <c r="D735" t="s">
        <v>255</v>
      </c>
      <c r="E735">
        <v>4664.1494562500002</v>
      </c>
      <c r="F735">
        <v>1997.6</v>
      </c>
      <c r="G735">
        <v>133.30602558429001</v>
      </c>
      <c r="H735">
        <v>17.278386992032299</v>
      </c>
      <c r="I735">
        <v>47.467524976848601</v>
      </c>
      <c r="J735">
        <v>6.6873421695158797</v>
      </c>
      <c r="K735">
        <v>1605.65378948277</v>
      </c>
      <c r="L735">
        <v>1339.0184925436799</v>
      </c>
      <c r="M735">
        <v>74.057466397849694</v>
      </c>
      <c r="N735">
        <v>1.3328654903095101</v>
      </c>
      <c r="O735">
        <v>0.40048057669201897</v>
      </c>
      <c r="P735">
        <v>162.859398644647</v>
      </c>
      <c r="Q735">
        <v>0.122552568055487</v>
      </c>
    </row>
    <row r="736" spans="1:17" hidden="1" x14ac:dyDescent="0.3">
      <c r="A736" t="s">
        <v>1609</v>
      </c>
      <c r="B736" t="s">
        <v>1610</v>
      </c>
      <c r="C736" t="str">
        <f>IFERROR(VLOOKUP(Table1[[#This Row],[Ticker]],[1]!Table1[[Symbol]:[Industry]],2,FALSE),"-")</f>
        <v>-</v>
      </c>
      <c r="E736">
        <v>4663.5556800000004</v>
      </c>
      <c r="F736">
        <v>3157.5</v>
      </c>
      <c r="G736">
        <v>2459.96815011332</v>
      </c>
      <c r="H736">
        <v>28.679522985440698</v>
      </c>
      <c r="I736">
        <v>349.838991013542</v>
      </c>
      <c r="J736">
        <v>13.041261195522599</v>
      </c>
      <c r="K736">
        <v>2168.3088376686501</v>
      </c>
      <c r="L736">
        <v>1354.4188358578799</v>
      </c>
      <c r="M736">
        <v>69.554568076601299</v>
      </c>
      <c r="N736">
        <v>1.1338260121683099</v>
      </c>
      <c r="O736">
        <v>0</v>
      </c>
      <c r="P736">
        <v>2533.4445371142601</v>
      </c>
    </row>
    <row r="737" spans="1:17" x14ac:dyDescent="0.3">
      <c r="A737" t="s">
        <v>1611</v>
      </c>
      <c r="B737" t="s">
        <v>1612</v>
      </c>
      <c r="C737" t="str">
        <f>IFERROR(VLOOKUP(Table1[[#This Row],[Ticker]],[1]!Table1[[Symbol]:[Industry]],2,FALSE),"-")</f>
        <v>-</v>
      </c>
      <c r="D737" t="s">
        <v>49</v>
      </c>
      <c r="E737">
        <v>4631.0357301249996</v>
      </c>
      <c r="F737">
        <v>459.05</v>
      </c>
      <c r="G737">
        <v>-43.409704327680799</v>
      </c>
      <c r="H737">
        <v>-4.5530863533094301</v>
      </c>
      <c r="I737">
        <v>-31.2959525207052</v>
      </c>
      <c r="J737">
        <v>-8.7883682759526192</v>
      </c>
      <c r="K737">
        <v>478.21680934617399</v>
      </c>
      <c r="L737">
        <v>512.89870934865405</v>
      </c>
      <c r="M737">
        <v>28.618316789985599</v>
      </c>
      <c r="N737">
        <v>1.25617471987217</v>
      </c>
      <c r="O737">
        <v>50.528264894891599</v>
      </c>
      <c r="P737">
        <v>10.295530994713999</v>
      </c>
    </row>
    <row r="738" spans="1:17" hidden="1" x14ac:dyDescent="0.3">
      <c r="A738" t="s">
        <v>1613</v>
      </c>
      <c r="B738" t="s">
        <v>1614</v>
      </c>
      <c r="C738" t="str">
        <f>IFERROR(VLOOKUP(Table1[[#This Row],[Ticker]],[1]!Table1[[Symbol]:[Industry]],2,FALSE),"-")</f>
        <v>-</v>
      </c>
      <c r="D738" t="s">
        <v>129</v>
      </c>
      <c r="E738">
        <v>4621.9516414399995</v>
      </c>
      <c r="F738">
        <v>52.44</v>
      </c>
      <c r="G738">
        <v>91.4136642468725</v>
      </c>
      <c r="H738">
        <v>-7.5932039907835994E-2</v>
      </c>
      <c r="I738">
        <v>1.54314712854331</v>
      </c>
      <c r="J738">
        <v>1.8277484049419199</v>
      </c>
      <c r="K738">
        <v>48.614686747964697</v>
      </c>
      <c r="L738">
        <v>45.491353340232401</v>
      </c>
      <c r="M738">
        <v>31.652771530073299</v>
      </c>
      <c r="N738">
        <v>1.8531149680724099</v>
      </c>
      <c r="O738">
        <v>24.713958810068601</v>
      </c>
      <c r="P738">
        <v>142.777777777777</v>
      </c>
      <c r="Q738">
        <v>8.3237342295786998E-2</v>
      </c>
    </row>
    <row r="739" spans="1:17" x14ac:dyDescent="0.3">
      <c r="A739" t="s">
        <v>1615</v>
      </c>
      <c r="B739" t="s">
        <v>1616</v>
      </c>
      <c r="C739" t="str">
        <f>IFERROR(VLOOKUP(Table1[[#This Row],[Ticker]],[1]!Table1[[Symbol]:[Industry]],2,FALSE),"-")</f>
        <v>-</v>
      </c>
      <c r="D739" t="s">
        <v>255</v>
      </c>
      <c r="E739">
        <v>4582.1999054999997</v>
      </c>
      <c r="F739">
        <v>669.7</v>
      </c>
      <c r="G739">
        <v>92.811874721343102</v>
      </c>
      <c r="H739">
        <v>-6.72179930496781</v>
      </c>
      <c r="I739">
        <v>-8.2453107628691207</v>
      </c>
      <c r="J739">
        <v>-0.86171780029337297</v>
      </c>
      <c r="K739">
        <v>614.64338749881802</v>
      </c>
      <c r="L739">
        <v>566.05419531704604</v>
      </c>
      <c r="M739">
        <v>78.041856879514896</v>
      </c>
      <c r="N739">
        <v>1.8768160816011601</v>
      </c>
      <c r="O739">
        <v>9.5938479916380501</v>
      </c>
      <c r="P739">
        <v>124.618480630555</v>
      </c>
      <c r="Q739">
        <v>0.141887971225448</v>
      </c>
    </row>
    <row r="740" spans="1:17" hidden="1" x14ac:dyDescent="0.3">
      <c r="A740" t="s">
        <v>1617</v>
      </c>
      <c r="B740" t="s">
        <v>1618</v>
      </c>
      <c r="C740" t="str">
        <f>IFERROR(VLOOKUP(Table1[[#This Row],[Ticker]],[1]!Table1[[Symbol]:[Industry]],2,FALSE),"-")</f>
        <v>-</v>
      </c>
      <c r="D740" t="s">
        <v>1619</v>
      </c>
      <c r="E740">
        <v>4564.4915978749996</v>
      </c>
      <c r="F740">
        <v>4419.55</v>
      </c>
      <c r="G740">
        <v>142.51393093778299</v>
      </c>
      <c r="H740">
        <v>23.7731759792036</v>
      </c>
      <c r="I740">
        <v>9.8460638451293807</v>
      </c>
      <c r="J740">
        <v>12.130190763172299</v>
      </c>
      <c r="K740">
        <v>3638.1113505163798</v>
      </c>
      <c r="L740">
        <v>3185.8040237110399</v>
      </c>
      <c r="M740">
        <v>59.464931119046803</v>
      </c>
      <c r="N740">
        <v>0.55746372451825499</v>
      </c>
      <c r="O740">
        <v>0.68672149879511701</v>
      </c>
      <c r="P740">
        <v>192.37562847314101</v>
      </c>
      <c r="Q740">
        <v>0.18043968063886301</v>
      </c>
    </row>
    <row r="741" spans="1:17" x14ac:dyDescent="0.3">
      <c r="A741" t="s">
        <v>1620</v>
      </c>
      <c r="B741" t="s">
        <v>1621</v>
      </c>
      <c r="C741" t="str">
        <f>IFERROR(VLOOKUP(Table1[[#This Row],[Ticker]],[1]!Table1[[Symbol]:[Industry]],2,FALSE),"-")</f>
        <v>-</v>
      </c>
      <c r="D741" t="s">
        <v>101</v>
      </c>
      <c r="E741">
        <v>4535.6615167399996</v>
      </c>
      <c r="F741">
        <v>216.28</v>
      </c>
      <c r="G741">
        <v>-0.717653310825351</v>
      </c>
      <c r="H741">
        <v>5.8183145053240404</v>
      </c>
      <c r="I741">
        <v>-17.805341188267398</v>
      </c>
      <c r="J741">
        <v>-1.1167798888264899</v>
      </c>
      <c r="K741">
        <v>207.29102991173701</v>
      </c>
      <c r="L741">
        <v>202.639446536919</v>
      </c>
      <c r="M741">
        <v>55.918672722848697</v>
      </c>
      <c r="N741">
        <v>0.81375660987478105</v>
      </c>
      <c r="O741">
        <v>14.203809876086501</v>
      </c>
      <c r="P741">
        <v>27.186121728903199</v>
      </c>
      <c r="Q741">
        <v>-0.115760487812668</v>
      </c>
    </row>
    <row r="742" spans="1:17" x14ac:dyDescent="0.3">
      <c r="A742" t="s">
        <v>1622</v>
      </c>
      <c r="B742" t="s">
        <v>1623</v>
      </c>
      <c r="C742" t="str">
        <f>IFERROR(VLOOKUP(Table1[[#This Row],[Ticker]],[1]!Table1[[Symbol]:[Industry]],2,FALSE),"-")</f>
        <v>-</v>
      </c>
      <c r="D742" t="s">
        <v>65</v>
      </c>
      <c r="E742">
        <v>4526.8793999999998</v>
      </c>
      <c r="F742">
        <v>516.85</v>
      </c>
      <c r="G742">
        <v>-12.205251067641701</v>
      </c>
      <c r="H742">
        <v>1.6386090458457001</v>
      </c>
      <c r="I742">
        <v>-6.4738173250182403</v>
      </c>
      <c r="J742">
        <v>-2.4653762621127999</v>
      </c>
      <c r="K742">
        <v>498.34020292406802</v>
      </c>
      <c r="L742">
        <v>495.72972906071499</v>
      </c>
      <c r="M742">
        <v>58.1206060791433</v>
      </c>
      <c r="N742">
        <v>0.92226173787809296</v>
      </c>
      <c r="O742">
        <v>24.939537583438099</v>
      </c>
      <c r="P742">
        <v>19.904883424196701</v>
      </c>
      <c r="Q742">
        <v>-8.4084431462579004E-2</v>
      </c>
    </row>
    <row r="743" spans="1:17" x14ac:dyDescent="0.3">
      <c r="A743" t="s">
        <v>1624</v>
      </c>
      <c r="B743" t="s">
        <v>1625</v>
      </c>
      <c r="C743" t="str">
        <f>IFERROR(VLOOKUP(Table1[[#This Row],[Ticker]],[1]!Table1[[Symbol]:[Industry]],2,FALSE),"-")</f>
        <v>-</v>
      </c>
      <c r="D743" t="s">
        <v>485</v>
      </c>
      <c r="E743">
        <v>4525.1865568800004</v>
      </c>
      <c r="F743">
        <v>1485.7</v>
      </c>
      <c r="G743">
        <v>-28.489926024222701</v>
      </c>
      <c r="H743">
        <v>-3.76215099758535</v>
      </c>
      <c r="I743">
        <v>0.51711922611670802</v>
      </c>
      <c r="J743">
        <v>1.0434470092719501</v>
      </c>
      <c r="K743">
        <v>1419.4814882475901</v>
      </c>
      <c r="L743">
        <v>1372.07828315284</v>
      </c>
      <c r="M743">
        <v>48.054390932835602</v>
      </c>
      <c r="N743">
        <v>0.51416851648551998</v>
      </c>
      <c r="O743">
        <v>15.7400551928383</v>
      </c>
      <c r="P743">
        <v>38.623746209470397</v>
      </c>
      <c r="Q743">
        <v>-0.12600436439576901</v>
      </c>
    </row>
    <row r="744" spans="1:17" hidden="1" x14ac:dyDescent="0.3">
      <c r="A744" t="s">
        <v>1626</v>
      </c>
      <c r="B744" t="s">
        <v>1627</v>
      </c>
      <c r="C744" t="str">
        <f>IFERROR(VLOOKUP(Table1[[#This Row],[Ticker]],[1]!Table1[[Symbol]:[Industry]],2,FALSE),"-")</f>
        <v>-</v>
      </c>
      <c r="D744" t="s">
        <v>371</v>
      </c>
      <c r="E744">
        <v>4511.2818027550002</v>
      </c>
      <c r="F744">
        <v>121.28</v>
      </c>
      <c r="G744">
        <v>-40.612182455444703</v>
      </c>
      <c r="H744">
        <v>-2.8616045494979199</v>
      </c>
      <c r="I744">
        <v>-25.004127798466801</v>
      </c>
      <c r="J744">
        <v>-1.2775991805337501</v>
      </c>
      <c r="K744">
        <v>122.652612015708</v>
      </c>
      <c r="M744">
        <v>29.7862690971136</v>
      </c>
      <c r="N744">
        <v>0.99203989906629997</v>
      </c>
      <c r="O744">
        <v>26.649076517150299</v>
      </c>
      <c r="P744">
        <v>11.521839080459699</v>
      </c>
    </row>
    <row r="745" spans="1:17" hidden="1" x14ac:dyDescent="0.3">
      <c r="A745" t="s">
        <v>1628</v>
      </c>
      <c r="B745" t="s">
        <v>1629</v>
      </c>
      <c r="C745" t="str">
        <f>IFERROR(VLOOKUP(Table1[[#This Row],[Ticker]],[1]!Table1[[Symbol]:[Industry]],2,FALSE),"-")</f>
        <v>-</v>
      </c>
      <c r="D745" t="s">
        <v>129</v>
      </c>
      <c r="E745">
        <v>4505.9418158999997</v>
      </c>
      <c r="F745">
        <v>430.5</v>
      </c>
      <c r="G745">
        <v>5.3955845423026396</v>
      </c>
      <c r="I745">
        <v>-12.4844845426818</v>
      </c>
      <c r="K745">
        <v>425.76520424318301</v>
      </c>
      <c r="L745">
        <v>384.46648021701702</v>
      </c>
      <c r="M745">
        <v>38.331602171758398</v>
      </c>
      <c r="N745">
        <v>1</v>
      </c>
      <c r="O745">
        <v>7.2938443670151001</v>
      </c>
      <c r="P745">
        <v>34.112149532710198</v>
      </c>
      <c r="Q745">
        <v>9.3594908740256E-2</v>
      </c>
    </row>
    <row r="746" spans="1:17" hidden="1" x14ac:dyDescent="0.3">
      <c r="A746" t="s">
        <v>1630</v>
      </c>
      <c r="B746" t="s">
        <v>1631</v>
      </c>
      <c r="C746" t="str">
        <f>IFERROR(VLOOKUP(Table1[[#This Row],[Ticker]],[1]!Table1[[Symbol]:[Industry]],2,FALSE),"-")</f>
        <v>-</v>
      </c>
      <c r="D746" t="s">
        <v>1596</v>
      </c>
      <c r="E746">
        <v>4498.5393483449998</v>
      </c>
      <c r="F746">
        <v>79.7</v>
      </c>
      <c r="G746">
        <v>56.342893245721797</v>
      </c>
      <c r="H746">
        <v>-9.6352309659147295</v>
      </c>
      <c r="I746">
        <v>23.404853836542902</v>
      </c>
      <c r="J746">
        <v>0.78567972939191499</v>
      </c>
      <c r="K746">
        <v>78.842630159031003</v>
      </c>
      <c r="L746">
        <v>69.568255604397507</v>
      </c>
      <c r="M746">
        <v>61.653109550653802</v>
      </c>
      <c r="N746">
        <v>1.12034083918732</v>
      </c>
      <c r="O746">
        <v>13.801756587201901</v>
      </c>
      <c r="P746">
        <v>85.780885780885697</v>
      </c>
      <c r="Q746">
        <v>0.17587955102181599</v>
      </c>
    </row>
    <row r="747" spans="1:17" x14ac:dyDescent="0.3">
      <c r="A747" t="s">
        <v>1632</v>
      </c>
      <c r="B747" t="s">
        <v>1633</v>
      </c>
      <c r="C747" t="str">
        <f>IFERROR(VLOOKUP(Table1[[#This Row],[Ticker]],[1]!Table1[[Symbol]:[Industry]],2,FALSE),"-")</f>
        <v>-</v>
      </c>
      <c r="D747" t="s">
        <v>92</v>
      </c>
      <c r="E747">
        <v>4489.6470511099997</v>
      </c>
      <c r="F747">
        <v>2889.5</v>
      </c>
      <c r="G747">
        <v>9.7757127963101098</v>
      </c>
      <c r="H747">
        <v>20.937614904605599</v>
      </c>
      <c r="I747">
        <v>31.430105142886301</v>
      </c>
      <c r="J747">
        <v>1.4107987688177599</v>
      </c>
      <c r="K747">
        <v>2366.2981358095899</v>
      </c>
      <c r="L747">
        <v>2171.6142845764998</v>
      </c>
      <c r="M747">
        <v>68.0023815747968</v>
      </c>
      <c r="N747">
        <v>1.04558317855529</v>
      </c>
      <c r="O747">
        <v>2.2668281709638398</v>
      </c>
      <c r="P747">
        <v>81.159874608150403</v>
      </c>
      <c r="Q747">
        <v>-6.5526595358176995E-2</v>
      </c>
    </row>
    <row r="748" spans="1:17" hidden="1" x14ac:dyDescent="0.3">
      <c r="A748" t="s">
        <v>1634</v>
      </c>
      <c r="B748" t="s">
        <v>1635</v>
      </c>
      <c r="C748" t="str">
        <f>IFERROR(VLOOKUP(Table1[[#This Row],[Ticker]],[1]!Table1[[Symbol]:[Industry]],2,FALSE),"-")</f>
        <v>-</v>
      </c>
      <c r="D748" t="s">
        <v>668</v>
      </c>
      <c r="E748">
        <v>4449.3999170859997</v>
      </c>
      <c r="F748">
        <v>263.58999999999997</v>
      </c>
      <c r="G748">
        <v>1.38761267987934</v>
      </c>
      <c r="H748">
        <v>-0.87403730249491096</v>
      </c>
      <c r="I748">
        <v>0.14235450659434201</v>
      </c>
      <c r="J748">
        <v>-0.52902320998200103</v>
      </c>
      <c r="K748">
        <v>253.42786213445399</v>
      </c>
      <c r="L748">
        <v>238.15453553047499</v>
      </c>
      <c r="M748">
        <v>58.987597709054498</v>
      </c>
      <c r="N748">
        <v>0.71568214401072405</v>
      </c>
      <c r="O748">
        <v>0.53492165863653296</v>
      </c>
      <c r="P748">
        <v>28.882260903579098</v>
      </c>
      <c r="Q748">
        <v>3.7892634135868998E-2</v>
      </c>
    </row>
    <row r="749" spans="1:17" hidden="1" x14ac:dyDescent="0.3">
      <c r="A749" t="s">
        <v>1636</v>
      </c>
      <c r="B749" t="s">
        <v>1637</v>
      </c>
      <c r="C749" t="str">
        <f>IFERROR(VLOOKUP(Table1[[#This Row],[Ticker]],[1]!Table1[[Symbol]:[Industry]],2,FALSE),"-")</f>
        <v>-</v>
      </c>
      <c r="D749" t="s">
        <v>65</v>
      </c>
      <c r="E749">
        <v>4447.8900822550004</v>
      </c>
      <c r="F749">
        <v>1057</v>
      </c>
      <c r="G749">
        <v>-35.137312222180498</v>
      </c>
      <c r="H749">
        <v>-0.68778455424135798</v>
      </c>
      <c r="I749">
        <v>-19.160890564999502</v>
      </c>
      <c r="J749">
        <v>1.7931802292053001</v>
      </c>
      <c r="K749">
        <v>1047.6413175969301</v>
      </c>
      <c r="M749">
        <v>36.4427442606463</v>
      </c>
      <c r="N749">
        <v>0.92858175029117496</v>
      </c>
      <c r="O749">
        <v>19.0160832544938</v>
      </c>
      <c r="P749">
        <v>8.9690721649484395</v>
      </c>
    </row>
    <row r="750" spans="1:17" x14ac:dyDescent="0.3">
      <c r="A750" t="s">
        <v>1638</v>
      </c>
      <c r="B750" t="s">
        <v>1639</v>
      </c>
      <c r="C750" t="str">
        <f>IFERROR(VLOOKUP(Table1[[#This Row],[Ticker]],[1]!Table1[[Symbol]:[Industry]],2,FALSE),"-")</f>
        <v>-</v>
      </c>
      <c r="D750" t="s">
        <v>280</v>
      </c>
      <c r="E750">
        <v>4447.2528954749996</v>
      </c>
      <c r="F750">
        <v>253.27</v>
      </c>
      <c r="G750">
        <v>49.778189386537299</v>
      </c>
      <c r="H750">
        <v>8.9475522729366297</v>
      </c>
      <c r="I750">
        <v>-5.8657836159963397</v>
      </c>
      <c r="J750">
        <v>-4.5905327179251803</v>
      </c>
      <c r="K750">
        <v>244.069178052442</v>
      </c>
      <c r="L750">
        <v>221.69542753038399</v>
      </c>
      <c r="M750">
        <v>49.236344478308403</v>
      </c>
      <c r="N750">
        <v>1.1180078858306799</v>
      </c>
      <c r="O750">
        <v>15.055079559363501</v>
      </c>
      <c r="P750">
        <v>80.778015703069201</v>
      </c>
      <c r="Q750">
        <v>0.160015698052107</v>
      </c>
    </row>
    <row r="751" spans="1:17" x14ac:dyDescent="0.3">
      <c r="A751" t="s">
        <v>1640</v>
      </c>
      <c r="B751" t="s">
        <v>1641</v>
      </c>
      <c r="C751" t="str">
        <f>IFERROR(VLOOKUP(Table1[[#This Row],[Ticker]],[1]!Table1[[Symbol]:[Industry]],2,FALSE),"-")</f>
        <v>-</v>
      </c>
      <c r="D751" t="s">
        <v>1453</v>
      </c>
      <c r="E751">
        <v>4443.0926401750003</v>
      </c>
      <c r="F751">
        <v>706.05</v>
      </c>
      <c r="G751">
        <v>-3.4240185624802701</v>
      </c>
      <c r="H751">
        <v>-0.39106315581689399</v>
      </c>
      <c r="I751">
        <v>-27.499279955381599</v>
      </c>
      <c r="J751">
        <v>1.11881786681435</v>
      </c>
      <c r="K751">
        <v>719.741139849619</v>
      </c>
      <c r="L751">
        <v>746.561762869571</v>
      </c>
      <c r="M751">
        <v>36.546956054382399</v>
      </c>
      <c r="N751">
        <v>0.71993041039357897</v>
      </c>
      <c r="O751">
        <v>54.238368387507897</v>
      </c>
      <c r="P751">
        <v>26.069100973127401</v>
      </c>
      <c r="Q751">
        <v>9.3759545237531994E-2</v>
      </c>
    </row>
    <row r="752" spans="1:17" x14ac:dyDescent="0.3">
      <c r="A752" t="s">
        <v>1642</v>
      </c>
      <c r="B752" t="s">
        <v>1643</v>
      </c>
      <c r="C752" t="str">
        <f>IFERROR(VLOOKUP(Table1[[#This Row],[Ticker]],[1]!Table1[[Symbol]:[Industry]],2,FALSE),"-")</f>
        <v>-</v>
      </c>
      <c r="D752" t="s">
        <v>65</v>
      </c>
      <c r="E752">
        <v>4402.6170887500002</v>
      </c>
      <c r="F752">
        <v>1311.25</v>
      </c>
      <c r="G752">
        <v>-23.813909195672899</v>
      </c>
      <c r="H752">
        <v>3.6577312215138802</v>
      </c>
      <c r="I752">
        <v>0.50007866908736298</v>
      </c>
      <c r="J752">
        <v>1.9727482057021699</v>
      </c>
      <c r="K752">
        <v>1237.3254425735699</v>
      </c>
      <c r="L752">
        <v>1173.87709727321</v>
      </c>
      <c r="M752">
        <v>39.099743975392798</v>
      </c>
      <c r="N752">
        <v>1.893483949088</v>
      </c>
      <c r="O752">
        <v>12.0305052430886</v>
      </c>
      <c r="P752">
        <v>30.544078849121401</v>
      </c>
      <c r="Q752">
        <v>-1.5440194034804001E-2</v>
      </c>
    </row>
    <row r="753" spans="1:17" hidden="1" x14ac:dyDescent="0.3">
      <c r="A753" t="s">
        <v>1644</v>
      </c>
      <c r="B753" t="s">
        <v>1645</v>
      </c>
      <c r="C753" t="str">
        <f>IFERROR(VLOOKUP(Table1[[#This Row],[Ticker]],[1]!Table1[[Symbol]:[Industry]],2,FALSE),"-")</f>
        <v>-</v>
      </c>
      <c r="D753" t="s">
        <v>238</v>
      </c>
      <c r="E753">
        <v>4380.1318915499996</v>
      </c>
      <c r="F753">
        <v>584.29999999999995</v>
      </c>
      <c r="G753">
        <v>-3.5164933083775098</v>
      </c>
      <c r="H753">
        <v>17.9242789501162</v>
      </c>
      <c r="I753">
        <v>38.710598724566303</v>
      </c>
      <c r="J753">
        <v>5.7296548728178998</v>
      </c>
      <c r="K753">
        <v>488.77567217657901</v>
      </c>
      <c r="L753">
        <v>433.89809969729203</v>
      </c>
      <c r="M753">
        <v>70.646648474459298</v>
      </c>
      <c r="N753">
        <v>1.1384034677908099</v>
      </c>
      <c r="O753">
        <v>1.9681670374807501</v>
      </c>
      <c r="P753">
        <v>62.260483199111299</v>
      </c>
    </row>
    <row r="754" spans="1:17" x14ac:dyDescent="0.3">
      <c r="A754" t="s">
        <v>1646</v>
      </c>
      <c r="B754" t="s">
        <v>1647</v>
      </c>
      <c r="C754" t="str">
        <f>IFERROR(VLOOKUP(Table1[[#This Row],[Ticker]],[1]!Table1[[Symbol]:[Industry]],2,FALSE),"-")</f>
        <v>-</v>
      </c>
      <c r="D754" t="s">
        <v>101</v>
      </c>
      <c r="E754">
        <v>4361.6559004000001</v>
      </c>
      <c r="F754">
        <v>236.33</v>
      </c>
      <c r="G754">
        <v>54.426721082509999</v>
      </c>
      <c r="H754">
        <v>5.5569435367801097</v>
      </c>
      <c r="I754">
        <v>-16.823059916812198</v>
      </c>
      <c r="J754">
        <v>-3.5848236005578298</v>
      </c>
      <c r="K754">
        <v>222.19910352801799</v>
      </c>
      <c r="L754">
        <v>214.50390296423001</v>
      </c>
      <c r="M754">
        <v>46.6874617112544</v>
      </c>
      <c r="N754">
        <v>0.88377129971701696</v>
      </c>
      <c r="O754">
        <v>24.296534506833598</v>
      </c>
      <c r="P754">
        <v>88.912869704236599</v>
      </c>
      <c r="Q754">
        <v>2.7151901478547E-2</v>
      </c>
    </row>
    <row r="755" spans="1:17" x14ac:dyDescent="0.3">
      <c r="A755" t="s">
        <v>1648</v>
      </c>
      <c r="B755" t="s">
        <v>1649</v>
      </c>
      <c r="C755" t="str">
        <f>IFERROR(VLOOKUP(Table1[[#This Row],[Ticker]],[1]!Table1[[Symbol]:[Industry]],2,FALSE),"-")</f>
        <v>-</v>
      </c>
      <c r="D755" t="s">
        <v>1650</v>
      </c>
      <c r="E755">
        <v>4338.0721026499996</v>
      </c>
      <c r="F755">
        <v>977.25</v>
      </c>
      <c r="G755">
        <v>63.206722371689999</v>
      </c>
      <c r="H755">
        <v>14.6061549496624</v>
      </c>
      <c r="I755">
        <v>47.418758140244599</v>
      </c>
      <c r="J755">
        <v>5.5196559514518402</v>
      </c>
      <c r="K755">
        <v>861.10308351886101</v>
      </c>
      <c r="L755">
        <v>716.55166019917897</v>
      </c>
      <c r="M755">
        <v>53.865364733324597</v>
      </c>
      <c r="N755">
        <v>1.1318275065001999</v>
      </c>
      <c r="O755">
        <v>6.3750319774878497</v>
      </c>
      <c r="P755">
        <v>95.841683366733406</v>
      </c>
      <c r="Q755">
        <v>-2.2309540758728999E-2</v>
      </c>
    </row>
    <row r="756" spans="1:17" hidden="1" x14ac:dyDescent="0.3">
      <c r="A756" t="s">
        <v>1651</v>
      </c>
      <c r="B756" t="s">
        <v>1652</v>
      </c>
      <c r="C756" t="str">
        <f>IFERROR(VLOOKUP(Table1[[#This Row],[Ticker]],[1]!Table1[[Symbol]:[Industry]],2,FALSE),"-")</f>
        <v>-</v>
      </c>
      <c r="D756" t="s">
        <v>46</v>
      </c>
      <c r="E756">
        <v>4337.569512</v>
      </c>
      <c r="F756">
        <v>2681.8</v>
      </c>
      <c r="G756">
        <v>718.64056427840796</v>
      </c>
      <c r="H756">
        <v>7.1165784813582604</v>
      </c>
      <c r="I756">
        <v>428.92230499386397</v>
      </c>
      <c r="J756">
        <v>-4.2969444169461504</v>
      </c>
      <c r="K756">
        <v>2093.1304233768401</v>
      </c>
      <c r="L756">
        <v>1010.4597470544199</v>
      </c>
      <c r="M756">
        <v>53.714521298201397</v>
      </c>
      <c r="N756">
        <v>1.27485593815881</v>
      </c>
      <c r="O756">
        <v>11.268550973226899</v>
      </c>
      <c r="P756">
        <v>886.31849944832595</v>
      </c>
    </row>
    <row r="757" spans="1:17" hidden="1" x14ac:dyDescent="0.3">
      <c r="A757" t="s">
        <v>1653</v>
      </c>
      <c r="B757" t="s">
        <v>1654</v>
      </c>
      <c r="C757" t="str">
        <f>IFERROR(VLOOKUP(Table1[[#This Row],[Ticker]],[1]!Table1[[Symbol]:[Industry]],2,FALSE),"-")</f>
        <v>-</v>
      </c>
      <c r="D757" t="s">
        <v>273</v>
      </c>
      <c r="E757">
        <v>4322.8832062499996</v>
      </c>
      <c r="F757">
        <v>4743.8500000000004</v>
      </c>
      <c r="G757">
        <v>122.695151188742</v>
      </c>
      <c r="H757">
        <v>19.091392389791</v>
      </c>
      <c r="I757">
        <v>38.514750783410101</v>
      </c>
      <c r="J757">
        <v>22.973421269925701</v>
      </c>
      <c r="K757">
        <v>3824.2314852335799</v>
      </c>
      <c r="L757">
        <v>3200.4083773746502</v>
      </c>
      <c r="M757">
        <v>57.591780719198198</v>
      </c>
      <c r="N757">
        <v>3.4549152255221101</v>
      </c>
      <c r="O757">
        <v>4.6955531899195799</v>
      </c>
      <c r="P757">
        <v>156.25810285220399</v>
      </c>
      <c r="Q757">
        <v>9.3604842125678003E-2</v>
      </c>
    </row>
    <row r="758" spans="1:17" hidden="1" x14ac:dyDescent="0.3">
      <c r="A758" t="s">
        <v>1655</v>
      </c>
      <c r="B758" t="s">
        <v>1656</v>
      </c>
      <c r="C758" t="str">
        <f>IFERROR(VLOOKUP(Table1[[#This Row],[Ticker]],[1]!Table1[[Symbol]:[Industry]],2,FALSE),"-")</f>
        <v>-</v>
      </c>
      <c r="D758" t="s">
        <v>129</v>
      </c>
      <c r="E758">
        <v>4321.2447800999998</v>
      </c>
      <c r="F758">
        <v>2170</v>
      </c>
      <c r="G758">
        <v>53.055975486825098</v>
      </c>
      <c r="H758">
        <v>0.453344776578473</v>
      </c>
      <c r="I758">
        <v>47.128318302784699</v>
      </c>
      <c r="J758">
        <v>2.9792285722429099</v>
      </c>
      <c r="K758">
        <v>2049.6226511226901</v>
      </c>
      <c r="L758">
        <v>1678.6732439416701</v>
      </c>
      <c r="M758">
        <v>55.861422334920398</v>
      </c>
      <c r="N758">
        <v>0.98343721435047304</v>
      </c>
      <c r="O758">
        <v>4.8387096774193497</v>
      </c>
      <c r="P758">
        <v>91.526919682259404</v>
      </c>
      <c r="Q758">
        <v>0.34888995951808599</v>
      </c>
    </row>
    <row r="759" spans="1:17" hidden="1" x14ac:dyDescent="0.3">
      <c r="A759" t="s">
        <v>1657</v>
      </c>
      <c r="B759" t="s">
        <v>1658</v>
      </c>
      <c r="C759" t="str">
        <f>IFERROR(VLOOKUP(Table1[[#This Row],[Ticker]],[1]!Table1[[Symbol]:[Industry]],2,FALSE),"-")</f>
        <v>-</v>
      </c>
      <c r="D759" t="s">
        <v>523</v>
      </c>
      <c r="E759">
        <v>4316.2336994699999</v>
      </c>
      <c r="F759">
        <v>1395.1</v>
      </c>
      <c r="G759">
        <v>-0.137884959187768</v>
      </c>
      <c r="H759">
        <v>25.202384079775499</v>
      </c>
      <c r="I759">
        <v>2.0093593979317301</v>
      </c>
      <c r="J759">
        <v>9.2519997341734506</v>
      </c>
      <c r="K759">
        <v>1202.29874005483</v>
      </c>
      <c r="L759">
        <v>1178.1432836756301</v>
      </c>
      <c r="M759">
        <v>34.134062113575602</v>
      </c>
      <c r="N759">
        <v>2.00067987799958</v>
      </c>
      <c r="O759">
        <v>4.0713927317038197</v>
      </c>
      <c r="P759">
        <v>43.087179487179398</v>
      </c>
      <c r="Q759">
        <v>-9.4847622093620007E-3</v>
      </c>
    </row>
    <row r="760" spans="1:17" hidden="1" x14ac:dyDescent="0.3">
      <c r="A760" t="s">
        <v>1659</v>
      </c>
      <c r="B760" t="s">
        <v>1660</v>
      </c>
      <c r="C760" t="str">
        <f>IFERROR(VLOOKUP(Table1[[#This Row],[Ticker]],[1]!Table1[[Symbol]:[Industry]],2,FALSE),"-")</f>
        <v>-</v>
      </c>
      <c r="D760" t="s">
        <v>255</v>
      </c>
      <c r="E760">
        <v>4306.444408155</v>
      </c>
      <c r="F760">
        <v>564.9</v>
      </c>
      <c r="G760">
        <v>-6.0709115886030096</v>
      </c>
      <c r="H760">
        <v>-4.6877305339562696</v>
      </c>
      <c r="I760">
        <v>-9.2619018359626999</v>
      </c>
      <c r="J760">
        <v>-0.81052720037436399</v>
      </c>
      <c r="K760">
        <v>546.08439753373796</v>
      </c>
      <c r="L760">
        <v>516.35058556607396</v>
      </c>
      <c r="M760">
        <v>47.494715138788102</v>
      </c>
      <c r="N760">
        <v>0.70134967956544603</v>
      </c>
      <c r="O760">
        <v>14.073287307488</v>
      </c>
      <c r="P760">
        <v>40.785046728971899</v>
      </c>
      <c r="Q760">
        <v>0.13137757323872001</v>
      </c>
    </row>
    <row r="761" spans="1:17" hidden="1" x14ac:dyDescent="0.3">
      <c r="A761" t="s">
        <v>1661</v>
      </c>
      <c r="B761" t="s">
        <v>1662</v>
      </c>
      <c r="C761" t="str">
        <f>IFERROR(VLOOKUP(Table1[[#This Row],[Ticker]],[1]!Table1[[Symbol]:[Industry]],2,FALSE),"-")</f>
        <v>-</v>
      </c>
      <c r="D761" t="s">
        <v>296</v>
      </c>
      <c r="E761">
        <v>4306.4300865199903</v>
      </c>
      <c r="F761">
        <v>194.25</v>
      </c>
      <c r="G761">
        <v>8.3739152928976708</v>
      </c>
      <c r="H761">
        <v>-7.0250201958975902</v>
      </c>
      <c r="I761">
        <v>2.3870184193909401</v>
      </c>
      <c r="J761">
        <v>-1.6775240018472399</v>
      </c>
      <c r="K761">
        <v>191.95300376950601</v>
      </c>
      <c r="M761">
        <v>44.302166905999101</v>
      </c>
      <c r="N761">
        <v>0.64643537647012705</v>
      </c>
      <c r="O761">
        <v>22.445302445302399</v>
      </c>
      <c r="P761">
        <v>52.652259332023498</v>
      </c>
    </row>
    <row r="762" spans="1:17" x14ac:dyDescent="0.3">
      <c r="A762" t="s">
        <v>1663</v>
      </c>
      <c r="B762" t="s">
        <v>1664</v>
      </c>
      <c r="C762" t="str">
        <f>IFERROR(VLOOKUP(Table1[[#This Row],[Ticker]],[1]!Table1[[Symbol]:[Industry]],2,FALSE),"-")</f>
        <v>-</v>
      </c>
      <c r="D762" t="s">
        <v>268</v>
      </c>
      <c r="E762">
        <v>4295.2930463749999</v>
      </c>
      <c r="F762">
        <v>283.95</v>
      </c>
      <c r="G762">
        <v>3.4353833918966901</v>
      </c>
      <c r="H762">
        <v>7.6420561221557399</v>
      </c>
      <c r="I762">
        <v>-8.9512524661569408</v>
      </c>
      <c r="J762">
        <v>4.7686521986022603</v>
      </c>
      <c r="K762">
        <v>266.25355640529102</v>
      </c>
      <c r="L762">
        <v>255.257198012136</v>
      </c>
      <c r="M762">
        <v>42.519967157098797</v>
      </c>
      <c r="N762">
        <v>2.8822876986531001</v>
      </c>
      <c r="O762">
        <v>9.6495861947525992</v>
      </c>
      <c r="P762">
        <v>38.952777098115902</v>
      </c>
      <c r="Q762">
        <v>2.7389414410199998E-4</v>
      </c>
    </row>
    <row r="763" spans="1:17" x14ac:dyDescent="0.3">
      <c r="A763" t="s">
        <v>1665</v>
      </c>
      <c r="B763" t="s">
        <v>1666</v>
      </c>
      <c r="C763" t="str">
        <f>IFERROR(VLOOKUP(Table1[[#This Row],[Ticker]],[1]!Table1[[Symbol]:[Industry]],2,FALSE),"-")</f>
        <v>-</v>
      </c>
      <c r="D763" t="s">
        <v>159</v>
      </c>
      <c r="E763">
        <v>4239.1397875749999</v>
      </c>
      <c r="F763">
        <v>823.9</v>
      </c>
      <c r="G763">
        <v>45.187579563129702</v>
      </c>
      <c r="H763">
        <v>-9.1234730791606005</v>
      </c>
      <c r="I763">
        <v>1.9079185515157899</v>
      </c>
      <c r="J763">
        <v>3.3190613830724698</v>
      </c>
      <c r="K763">
        <v>814.31245775747004</v>
      </c>
      <c r="L763">
        <v>725.52232782235205</v>
      </c>
      <c r="M763">
        <v>53.0707529409027</v>
      </c>
      <c r="N763">
        <v>1.5143076631683601</v>
      </c>
      <c r="O763">
        <v>18.1696807865032</v>
      </c>
      <c r="P763">
        <v>74.499629355077801</v>
      </c>
      <c r="Q763">
        <v>-5.4890989431914998E-2</v>
      </c>
    </row>
    <row r="764" spans="1:17" hidden="1" x14ac:dyDescent="0.3">
      <c r="A764" t="s">
        <v>1667</v>
      </c>
      <c r="B764" t="s">
        <v>1668</v>
      </c>
      <c r="C764" t="str">
        <f>IFERROR(VLOOKUP(Table1[[#This Row],[Ticker]],[1]!Table1[[Symbol]:[Industry]],2,FALSE),"-")</f>
        <v>-</v>
      </c>
      <c r="E764">
        <v>4236.1816479299996</v>
      </c>
      <c r="F764">
        <v>33.119999999999997</v>
      </c>
      <c r="G764">
        <v>103.763246419574</v>
      </c>
      <c r="H764">
        <v>-0.66295883359463703</v>
      </c>
      <c r="I764">
        <v>-28.0190962334276</v>
      </c>
      <c r="J764">
        <v>-1.86013106299671</v>
      </c>
      <c r="K764">
        <v>33.439593229329503</v>
      </c>
      <c r="L764">
        <v>32.390792715175202</v>
      </c>
      <c r="M764">
        <v>43.257088552496398</v>
      </c>
      <c r="N764">
        <v>0.68409820480040395</v>
      </c>
      <c r="O764">
        <v>44.172705314009598</v>
      </c>
      <c r="P764">
        <v>134.89361702127599</v>
      </c>
      <c r="Q764">
        <v>0.135708018300747</v>
      </c>
    </row>
    <row r="765" spans="1:17" x14ac:dyDescent="0.3">
      <c r="A765" t="s">
        <v>1669</v>
      </c>
      <c r="B765" t="s">
        <v>1670</v>
      </c>
      <c r="C765" t="str">
        <f>IFERROR(VLOOKUP(Table1[[#This Row],[Ticker]],[1]!Table1[[Symbol]:[Industry]],2,FALSE),"-")</f>
        <v>-</v>
      </c>
      <c r="D765" t="s">
        <v>1671</v>
      </c>
      <c r="E765">
        <v>4228.0727636199999</v>
      </c>
      <c r="F765">
        <v>77.75</v>
      </c>
      <c r="G765">
        <v>66.803938561086994</v>
      </c>
      <c r="H765">
        <v>23.700806034707099</v>
      </c>
      <c r="I765">
        <v>10.850870217779001</v>
      </c>
      <c r="J765">
        <v>2.4663377729588101</v>
      </c>
      <c r="K765">
        <v>67.497985518970196</v>
      </c>
      <c r="L765">
        <v>60.210861155240998</v>
      </c>
      <c r="M765">
        <v>37.038076777664898</v>
      </c>
      <c r="N765">
        <v>1.25070533196649</v>
      </c>
      <c r="O765">
        <v>8.2829581993569104</v>
      </c>
      <c r="P765">
        <v>103.267973856209</v>
      </c>
      <c r="Q765">
        <v>9.4775641969790006E-2</v>
      </c>
    </row>
    <row r="766" spans="1:17" x14ac:dyDescent="0.3">
      <c r="A766" t="s">
        <v>1672</v>
      </c>
      <c r="B766" t="s">
        <v>1673</v>
      </c>
      <c r="C766" t="str">
        <f>IFERROR(VLOOKUP(Table1[[#This Row],[Ticker]],[1]!Table1[[Symbol]:[Industry]],2,FALSE),"-")</f>
        <v>-</v>
      </c>
      <c r="D766" t="s">
        <v>280</v>
      </c>
      <c r="E766">
        <v>4219.9814500000002</v>
      </c>
      <c r="F766">
        <v>498.75</v>
      </c>
      <c r="G766">
        <v>-19.353319228664699</v>
      </c>
      <c r="H766">
        <v>-4.0449505466868603</v>
      </c>
      <c r="I766">
        <v>-7.1603517783141299</v>
      </c>
      <c r="J766">
        <v>-4.3422588600851304</v>
      </c>
      <c r="K766">
        <v>518.02788692214699</v>
      </c>
      <c r="L766">
        <v>512.77720294132803</v>
      </c>
      <c r="M766">
        <v>38.495382254170899</v>
      </c>
      <c r="N766">
        <v>0.59710910775095305</v>
      </c>
      <c r="O766">
        <v>40.150375939849603</v>
      </c>
      <c r="P766">
        <v>14.510389163127</v>
      </c>
    </row>
    <row r="767" spans="1:17" hidden="1" x14ac:dyDescent="0.3">
      <c r="A767" t="s">
        <v>1674</v>
      </c>
      <c r="B767" t="s">
        <v>1675</v>
      </c>
      <c r="C767" t="str">
        <f>IFERROR(VLOOKUP(Table1[[#This Row],[Ticker]],[1]!Table1[[Symbol]:[Industry]],2,FALSE),"-")</f>
        <v>-</v>
      </c>
      <c r="D767" t="s">
        <v>354</v>
      </c>
      <c r="E767">
        <v>4209.8811574499996</v>
      </c>
      <c r="F767">
        <v>289.66000000000003</v>
      </c>
      <c r="G767">
        <v>104.456430034242</v>
      </c>
      <c r="H767">
        <v>-1.0608168794766599</v>
      </c>
      <c r="I767">
        <v>4.04015547272774</v>
      </c>
      <c r="J767">
        <v>-3.6752957385359499</v>
      </c>
      <c r="K767">
        <v>253.027178765125</v>
      </c>
      <c r="L767">
        <v>239.22600270833701</v>
      </c>
      <c r="M767">
        <v>61.166715274157703</v>
      </c>
      <c r="N767">
        <v>2.9273354115709198</v>
      </c>
      <c r="O767">
        <v>7.7815369743837497</v>
      </c>
      <c r="P767">
        <v>136.74703718839399</v>
      </c>
      <c r="Q767">
        <v>-1.7329953437574999E-2</v>
      </c>
    </row>
    <row r="768" spans="1:17" hidden="1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D768" t="s">
        <v>485</v>
      </c>
      <c r="E768">
        <v>4196.3669725749996</v>
      </c>
      <c r="F768">
        <v>726.15</v>
      </c>
      <c r="G768">
        <v>7.2987850019387199</v>
      </c>
      <c r="H768">
        <v>1.09027396691267</v>
      </c>
      <c r="I768">
        <v>-18.4059692472295</v>
      </c>
      <c r="J768">
        <v>2.0123556976543999</v>
      </c>
      <c r="K768">
        <v>693.61233281099703</v>
      </c>
      <c r="L768">
        <v>691.57146670223403</v>
      </c>
      <c r="M768">
        <v>60.451445035175801</v>
      </c>
      <c r="N768">
        <v>1.35858722594249</v>
      </c>
      <c r="O768">
        <v>13.9502857536321</v>
      </c>
      <c r="P768">
        <v>39.778633301251197</v>
      </c>
      <c r="Q768">
        <v>0.13947351943477601</v>
      </c>
    </row>
    <row r="769" spans="1:17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523</v>
      </c>
      <c r="E769">
        <v>4188.5780590349996</v>
      </c>
      <c r="F769">
        <v>389.1</v>
      </c>
      <c r="G769">
        <v>7.17867459883945</v>
      </c>
      <c r="H769">
        <v>-0.338653729825797</v>
      </c>
      <c r="I769">
        <v>-5.7769417082908001</v>
      </c>
      <c r="J769">
        <v>8.2396676356990195</v>
      </c>
      <c r="K769">
        <v>367.023437133556</v>
      </c>
      <c r="L769">
        <v>350.76764819351899</v>
      </c>
      <c r="M769">
        <v>67.322401207866804</v>
      </c>
      <c r="N769">
        <v>1.2443938605273099</v>
      </c>
      <c r="O769">
        <v>17.9259830377794</v>
      </c>
      <c r="P769">
        <v>46.278195488721799</v>
      </c>
      <c r="Q769">
        <v>0.14343856798965199</v>
      </c>
    </row>
    <row r="770" spans="1:17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D770" t="s">
        <v>523</v>
      </c>
      <c r="E770">
        <v>4178.8656827499999</v>
      </c>
      <c r="F770">
        <v>380.5</v>
      </c>
      <c r="G770">
        <v>11.959891179085201</v>
      </c>
      <c r="H770">
        <v>7.3549199653297703E-2</v>
      </c>
      <c r="I770">
        <v>-11.4765022080176</v>
      </c>
      <c r="J770">
        <v>-3.2658352494496801</v>
      </c>
      <c r="K770">
        <v>374.417745499023</v>
      </c>
      <c r="L770">
        <v>357.32644850446502</v>
      </c>
      <c r="M770">
        <v>39.483321248162099</v>
      </c>
      <c r="N770">
        <v>2.1804919047514502</v>
      </c>
      <c r="O770">
        <v>11.7345597897503</v>
      </c>
      <c r="P770">
        <v>43.260542168674597</v>
      </c>
      <c r="Q770">
        <v>-8.1452231829388003E-2</v>
      </c>
    </row>
    <row r="771" spans="1:17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D771" t="s">
        <v>649</v>
      </c>
      <c r="E771">
        <v>4172.6397629000003</v>
      </c>
      <c r="F771">
        <v>681.5</v>
      </c>
      <c r="G771">
        <v>9.8220574378595007</v>
      </c>
      <c r="H771">
        <v>5.7878568751905801</v>
      </c>
      <c r="I771">
        <v>-18.5085145443465</v>
      </c>
      <c r="J771">
        <v>1.03862701698393</v>
      </c>
      <c r="K771">
        <v>636.96475778680394</v>
      </c>
      <c r="L771">
        <v>637.01230926705705</v>
      </c>
      <c r="M771">
        <v>43.0188295944819</v>
      </c>
      <c r="N771">
        <v>1.78844820306521</v>
      </c>
      <c r="O771">
        <v>19.589141599413001</v>
      </c>
      <c r="P771">
        <v>46.4646464646464</v>
      </c>
      <c r="Q771">
        <v>0.11527341229743999</v>
      </c>
    </row>
    <row r="772" spans="1:17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1033</v>
      </c>
      <c r="E772">
        <v>4171.1464103400003</v>
      </c>
      <c r="F772">
        <v>41.4</v>
      </c>
      <c r="G772">
        <v>136.607931762796</v>
      </c>
      <c r="H772">
        <v>23.6464909777232</v>
      </c>
      <c r="I772">
        <v>38.0792750932427</v>
      </c>
      <c r="J772">
        <v>-2.8577005800452802</v>
      </c>
      <c r="K772">
        <v>35.1296597618052</v>
      </c>
      <c r="L772">
        <v>30.301512319859299</v>
      </c>
      <c r="M772">
        <v>49.282684462821798</v>
      </c>
      <c r="N772">
        <v>2.8446768756982901</v>
      </c>
      <c r="O772">
        <v>7.2463768115942102</v>
      </c>
      <c r="P772">
        <v>168.83116883116799</v>
      </c>
      <c r="Q772">
        <v>9.3545531282126004E-2</v>
      </c>
    </row>
    <row r="773" spans="1:17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255</v>
      </c>
      <c r="E773">
        <v>4152.4002873899999</v>
      </c>
      <c r="F773">
        <v>212.34</v>
      </c>
      <c r="G773">
        <v>20.834249408837</v>
      </c>
      <c r="H773">
        <v>25.3242683801383</v>
      </c>
      <c r="I773">
        <v>34.179172458962803</v>
      </c>
      <c r="J773">
        <v>7.7426565099001703</v>
      </c>
      <c r="K773">
        <v>175.96485594507399</v>
      </c>
      <c r="L773">
        <v>158.47232808032399</v>
      </c>
      <c r="M773">
        <v>37.414187441548897</v>
      </c>
      <c r="N773">
        <v>2.3877138120859298</v>
      </c>
      <c r="O773">
        <v>1.9355750211924101</v>
      </c>
      <c r="P773">
        <v>68.456961523204996</v>
      </c>
      <c r="Q773">
        <v>2.6667599083506001E-2</v>
      </c>
    </row>
    <row r="774" spans="1:17" hidden="1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D774" t="s">
        <v>238</v>
      </c>
      <c r="E774">
        <v>4123.3193282000002</v>
      </c>
      <c r="F774">
        <v>4304.7</v>
      </c>
      <c r="G774">
        <v>24.658588104740499</v>
      </c>
      <c r="H774">
        <v>-1.8960523687514801</v>
      </c>
      <c r="I774">
        <v>3.2657584559645501</v>
      </c>
      <c r="J774">
        <v>3.3181913213235501</v>
      </c>
      <c r="K774">
        <v>3911.7666183082201</v>
      </c>
      <c r="L774">
        <v>3489.2368850606499</v>
      </c>
      <c r="M774">
        <v>63.656942678895703</v>
      </c>
      <c r="N774">
        <v>0.96904585269783305</v>
      </c>
      <c r="O774">
        <v>7.4314121773875197</v>
      </c>
      <c r="P774">
        <v>57.967743711124498</v>
      </c>
      <c r="Q774">
        <v>0.14420368731659</v>
      </c>
    </row>
    <row r="775" spans="1:17" hidden="1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D775" t="s">
        <v>124</v>
      </c>
      <c r="E775">
        <v>4101.9758603999999</v>
      </c>
      <c r="F775">
        <v>339.1</v>
      </c>
      <c r="G775">
        <v>-33.593090646979</v>
      </c>
      <c r="H775">
        <v>1.5477350117179101</v>
      </c>
      <c r="I775">
        <v>-17.6166689897981</v>
      </c>
      <c r="J775">
        <v>3.5594385690513</v>
      </c>
      <c r="K775">
        <v>333.44713377926598</v>
      </c>
      <c r="M775">
        <v>41.915239535670402</v>
      </c>
      <c r="N775">
        <v>0.983567907144135</v>
      </c>
      <c r="O775">
        <v>15.8507814803892</v>
      </c>
      <c r="P775">
        <v>12.6390964955987</v>
      </c>
    </row>
    <row r="776" spans="1:17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129</v>
      </c>
      <c r="E776">
        <v>4083.7726916800002</v>
      </c>
      <c r="F776">
        <v>215.09</v>
      </c>
      <c r="G776">
        <v>5.5215557388577796</v>
      </c>
      <c r="H776">
        <v>-7.4857683368977597</v>
      </c>
      <c r="I776">
        <v>-10.5065464626443</v>
      </c>
      <c r="J776">
        <v>-0.14790761934918301</v>
      </c>
      <c r="K776">
        <v>210.20884558798599</v>
      </c>
      <c r="L776">
        <v>200.938269409811</v>
      </c>
      <c r="M776">
        <v>73.129008483866102</v>
      </c>
      <c r="N776">
        <v>0.71999494087527605</v>
      </c>
      <c r="O776">
        <v>15.672509182202701</v>
      </c>
      <c r="P776">
        <v>38.410553410553398</v>
      </c>
      <c r="Q776">
        <v>8.8396801933258995E-2</v>
      </c>
    </row>
    <row r="777" spans="1:17" hidden="1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60</v>
      </c>
      <c r="E777">
        <v>4077.2810366399999</v>
      </c>
      <c r="F777">
        <v>90.7</v>
      </c>
      <c r="G777">
        <v>389.722781055989</v>
      </c>
      <c r="H777">
        <v>24.0900613917951</v>
      </c>
      <c r="I777">
        <v>62.312648045544897</v>
      </c>
      <c r="J777">
        <v>1.9683030387120399</v>
      </c>
      <c r="K777">
        <v>70.366584601413393</v>
      </c>
      <c r="L777">
        <v>52.736955923745697</v>
      </c>
      <c r="M777">
        <v>52.330831340070198</v>
      </c>
      <c r="N777">
        <v>1.08773155872648</v>
      </c>
      <c r="O777">
        <v>7.4972436604189499</v>
      </c>
      <c r="P777">
        <v>433.529411764705</v>
      </c>
      <c r="Q777">
        <v>6.7651514363552004E-2</v>
      </c>
    </row>
    <row r="778" spans="1:17" hidden="1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D778" t="s">
        <v>965</v>
      </c>
      <c r="E778">
        <v>4060.8879999999999</v>
      </c>
      <c r="F778">
        <v>118</v>
      </c>
      <c r="G778">
        <v>-25.362197822092899</v>
      </c>
      <c r="I778">
        <v>-9.3857761649119897</v>
      </c>
      <c r="K778">
        <v>104.378999999999</v>
      </c>
      <c r="M778">
        <v>99.990560428137201</v>
      </c>
      <c r="N778">
        <v>0.25</v>
      </c>
      <c r="O778">
        <v>0</v>
      </c>
      <c r="P778">
        <v>5.3571428571428603</v>
      </c>
    </row>
    <row r="779" spans="1:17" hidden="1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-</v>
      </c>
      <c r="D779" t="s">
        <v>255</v>
      </c>
      <c r="E779">
        <v>4050.1615387500001</v>
      </c>
      <c r="F779">
        <v>664.35</v>
      </c>
      <c r="G779">
        <v>19.828746069075098</v>
      </c>
      <c r="H779">
        <v>5.7102310260902502</v>
      </c>
      <c r="I779">
        <v>11.238152202396</v>
      </c>
      <c r="J779">
        <v>6.4092230298230701</v>
      </c>
      <c r="K779">
        <v>615.68237991634896</v>
      </c>
      <c r="L779">
        <v>543.406358081961</v>
      </c>
      <c r="M779">
        <v>52.662529257542801</v>
      </c>
      <c r="N779">
        <v>0.91324460479921199</v>
      </c>
      <c r="O779">
        <v>10.4463008956122</v>
      </c>
      <c r="P779">
        <v>89.4624269214316</v>
      </c>
      <c r="Q779">
        <v>5.6703773610013997E-2</v>
      </c>
    </row>
    <row r="780" spans="1:17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24</v>
      </c>
      <c r="E780">
        <v>4046.6984478250001</v>
      </c>
      <c r="F780">
        <v>141.65</v>
      </c>
      <c r="G780">
        <v>-2.72285901915025</v>
      </c>
      <c r="H780">
        <v>5.9890117931123203</v>
      </c>
      <c r="I780">
        <v>1.5342210929203199</v>
      </c>
      <c r="J780">
        <v>2.3761164367143701</v>
      </c>
      <c r="K780">
        <v>132.65651597300501</v>
      </c>
      <c r="L780">
        <v>127.81391678348901</v>
      </c>
      <c r="M780">
        <v>40.9300208611076</v>
      </c>
      <c r="N780">
        <v>1.48156827110387</v>
      </c>
      <c r="O780">
        <v>15.3900458877514</v>
      </c>
      <c r="P780">
        <v>28.889899909008101</v>
      </c>
      <c r="Q780">
        <v>4.3482304704920002E-3</v>
      </c>
    </row>
    <row r="781" spans="1:17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D781" t="s">
        <v>400</v>
      </c>
      <c r="E781">
        <v>4042.8765875399999</v>
      </c>
      <c r="F781">
        <v>1870.85</v>
      </c>
      <c r="G781">
        <v>53.427944447567199</v>
      </c>
      <c r="H781">
        <v>10.817600269593401</v>
      </c>
      <c r="I781">
        <v>55.7217249267037</v>
      </c>
      <c r="J781">
        <v>-5.8763067762722798</v>
      </c>
      <c r="K781">
        <v>1551.329744158</v>
      </c>
      <c r="L781">
        <v>1286.8375610144601</v>
      </c>
      <c r="M781">
        <v>82.584846674466704</v>
      </c>
      <c r="N781">
        <v>0.43234206584169199</v>
      </c>
      <c r="O781">
        <v>5.7273431862522504</v>
      </c>
      <c r="P781">
        <v>99.4509594882729</v>
      </c>
      <c r="Q781">
        <v>-7.9746368219554997E-2</v>
      </c>
    </row>
    <row r="782" spans="1:17" hidden="1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1408</v>
      </c>
      <c r="E782">
        <v>4036.7272068500001</v>
      </c>
      <c r="F782">
        <v>346.3</v>
      </c>
      <c r="G782">
        <v>-27.932062248853899</v>
      </c>
      <c r="H782">
        <v>-2.43661348113078</v>
      </c>
      <c r="I782">
        <v>-10.8057866520652</v>
      </c>
      <c r="J782">
        <v>1.09184057799834</v>
      </c>
      <c r="K782">
        <v>343.62211834200002</v>
      </c>
      <c r="L782">
        <v>347.180961537369</v>
      </c>
      <c r="M782">
        <v>38.425139266216</v>
      </c>
      <c r="N782">
        <v>2.0623906533150902</v>
      </c>
      <c r="O782">
        <v>21.2821253248628</v>
      </c>
      <c r="P782">
        <v>21.402278702892101</v>
      </c>
      <c r="Q782">
        <v>5.2559228472097999E-2</v>
      </c>
    </row>
    <row r="783" spans="1:17" hidden="1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D783" t="s">
        <v>143</v>
      </c>
      <c r="E783">
        <v>4034.14644</v>
      </c>
      <c r="F783">
        <v>171.88</v>
      </c>
      <c r="G783">
        <v>172.095561548874</v>
      </c>
      <c r="H783">
        <v>14.0800318932701</v>
      </c>
      <c r="I783">
        <v>51.964089699119903</v>
      </c>
      <c r="J783">
        <v>14.633232625837399</v>
      </c>
      <c r="K783">
        <v>139.18173213839401</v>
      </c>
      <c r="L783">
        <v>113.873508648312</v>
      </c>
      <c r="M783">
        <v>58.5543354113004</v>
      </c>
      <c r="N783">
        <v>2.60232207390461</v>
      </c>
      <c r="O783">
        <v>1.2334186641843099</v>
      </c>
      <c r="P783">
        <v>209.69369369369301</v>
      </c>
    </row>
    <row r="784" spans="1:17" hidden="1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134</v>
      </c>
      <c r="E784">
        <v>4020.5820220000001</v>
      </c>
      <c r="F784">
        <v>5331.35</v>
      </c>
      <c r="G784">
        <v>490.647283388289</v>
      </c>
      <c r="H784">
        <v>-5.0516180426815396</v>
      </c>
      <c r="I784">
        <v>113.080073498931</v>
      </c>
      <c r="J784">
        <v>-7.6454195987528699</v>
      </c>
      <c r="K784">
        <v>5151.58329759361</v>
      </c>
      <c r="L784">
        <v>3766.7026841856</v>
      </c>
      <c r="M784">
        <v>47.227951725734599</v>
      </c>
      <c r="N784">
        <v>0.54742886281796499</v>
      </c>
      <c r="O784">
        <v>26.975343956033601</v>
      </c>
      <c r="P784">
        <v>522.82126168224295</v>
      </c>
      <c r="Q784">
        <v>0.28938546225735001</v>
      </c>
    </row>
    <row r="785" spans="1:17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238</v>
      </c>
      <c r="E785">
        <v>3963.7634062400002</v>
      </c>
      <c r="F785">
        <v>1269.3499999999999</v>
      </c>
      <c r="G785">
        <v>-6.5059234799251904</v>
      </c>
      <c r="H785">
        <v>-3.2817643764035398</v>
      </c>
      <c r="I785">
        <v>-11.6778288695639</v>
      </c>
      <c r="J785">
        <v>-0.23689931730680699</v>
      </c>
      <c r="K785">
        <v>1252.2043443575401</v>
      </c>
      <c r="L785">
        <v>1178.95135380134</v>
      </c>
      <c r="M785">
        <v>39.362252552372702</v>
      </c>
      <c r="N785">
        <v>0.894473496227568</v>
      </c>
      <c r="O785">
        <v>12.262181431441199</v>
      </c>
      <c r="P785">
        <v>31.6889718850503</v>
      </c>
      <c r="Q785">
        <v>0.15170555826172399</v>
      </c>
    </row>
    <row r="786" spans="1:17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-</v>
      </c>
      <c r="D786" t="s">
        <v>129</v>
      </c>
      <c r="E786">
        <v>3941.88698436</v>
      </c>
      <c r="F786">
        <v>758.7</v>
      </c>
      <c r="G786">
        <v>114.460942183835</v>
      </c>
      <c r="H786">
        <v>3.9636358137401499</v>
      </c>
      <c r="I786">
        <v>42.3022788066922</v>
      </c>
      <c r="J786">
        <v>-0.62316061492055197</v>
      </c>
      <c r="K786">
        <v>724.48360256481806</v>
      </c>
      <c r="L786">
        <v>590.88842484880502</v>
      </c>
      <c r="M786">
        <v>57.658824246307198</v>
      </c>
      <c r="N786">
        <v>1.6638393887463601</v>
      </c>
      <c r="O786">
        <v>15.9878739949914</v>
      </c>
      <c r="P786">
        <v>150.76846802181399</v>
      </c>
      <c r="Q786">
        <v>0.115847588004551</v>
      </c>
    </row>
    <row r="787" spans="1:17" hidden="1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-</v>
      </c>
      <c r="E787">
        <v>3913.3946565000001</v>
      </c>
      <c r="F787">
        <v>90.1</v>
      </c>
      <c r="G787">
        <v>43.074193047627901</v>
      </c>
      <c r="H787">
        <v>2.5213362871677401</v>
      </c>
      <c r="I787">
        <v>24.480755580501899</v>
      </c>
      <c r="J787">
        <v>-0.876425567926441</v>
      </c>
      <c r="K787">
        <v>88.487653618970498</v>
      </c>
      <c r="L787">
        <v>79.066436657818997</v>
      </c>
      <c r="M787">
        <v>28.081855629947398</v>
      </c>
      <c r="N787">
        <v>0.94097546184015102</v>
      </c>
      <c r="O787">
        <v>17.369589345171999</v>
      </c>
      <c r="P787">
        <v>73.603082851637694</v>
      </c>
      <c r="Q787">
        <v>0.12142520658435001</v>
      </c>
    </row>
    <row r="788" spans="1:17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137</v>
      </c>
      <c r="E788">
        <v>3913.0869973650001</v>
      </c>
      <c r="F788">
        <v>446.05</v>
      </c>
      <c r="G788">
        <v>7.0640401867221998</v>
      </c>
      <c r="H788">
        <v>-12.595971541637301</v>
      </c>
      <c r="I788">
        <v>-19.3866979742109</v>
      </c>
      <c r="J788">
        <v>2.04170756812906</v>
      </c>
      <c r="K788">
        <v>475.71093447396697</v>
      </c>
      <c r="L788">
        <v>469.62397653990899</v>
      </c>
      <c r="M788">
        <v>49.811710554641103</v>
      </c>
      <c r="N788">
        <v>0.98371688820217396</v>
      </c>
      <c r="O788">
        <v>31.151216231364099</v>
      </c>
      <c r="P788">
        <v>39.021349540283602</v>
      </c>
      <c r="Q788">
        <v>7.8812778269628E-2</v>
      </c>
    </row>
    <row r="789" spans="1:17" hidden="1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65</v>
      </c>
      <c r="E789">
        <v>3895.19811875</v>
      </c>
      <c r="F789">
        <v>516.04999999999995</v>
      </c>
      <c r="G789">
        <v>12.292462356258101</v>
      </c>
      <c r="H789">
        <v>-7.4532749725009202</v>
      </c>
      <c r="I789">
        <v>13.4195260584936</v>
      </c>
      <c r="J789">
        <v>-5.4041459899334399</v>
      </c>
      <c r="K789">
        <v>541.83273175419799</v>
      </c>
      <c r="L789">
        <v>488.14135545647298</v>
      </c>
      <c r="M789">
        <v>44.499083209508498</v>
      </c>
      <c r="N789">
        <v>0.37903743617017599</v>
      </c>
      <c r="O789">
        <v>19.3004553822304</v>
      </c>
      <c r="P789">
        <v>40.288160935163702</v>
      </c>
      <c r="Q789">
        <v>3.0412816940812E-2</v>
      </c>
    </row>
    <row r="790" spans="1:17" hidden="1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-</v>
      </c>
      <c r="D790" t="s">
        <v>349</v>
      </c>
      <c r="E790">
        <v>3894.6379138749999</v>
      </c>
      <c r="F790">
        <v>1163.55</v>
      </c>
      <c r="G790">
        <v>-53.238277870415999</v>
      </c>
      <c r="H790">
        <v>8.1959096262630702</v>
      </c>
      <c r="I790">
        <v>-26.816075576730299</v>
      </c>
      <c r="J790">
        <v>-4.9799242332668801</v>
      </c>
      <c r="K790">
        <v>1097.9414713558499</v>
      </c>
      <c r="L790">
        <v>1231.0750995732401</v>
      </c>
      <c r="M790">
        <v>38.4431435348476</v>
      </c>
      <c r="N790">
        <v>0.83893834795164002</v>
      </c>
      <c r="O790">
        <v>42.237119161187699</v>
      </c>
      <c r="P790">
        <v>16.605702259858599</v>
      </c>
      <c r="Q790">
        <v>-7.0472819900319006E-2</v>
      </c>
    </row>
    <row r="791" spans="1:17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109</v>
      </c>
      <c r="E791">
        <v>3878.2611112</v>
      </c>
      <c r="F791">
        <v>9.77</v>
      </c>
      <c r="G791">
        <v>-0.203218870010548</v>
      </c>
      <c r="H791">
        <v>-38.863408859220499</v>
      </c>
      <c r="I791">
        <v>-64.251400906498006</v>
      </c>
      <c r="J791">
        <v>-10.7813295096821</v>
      </c>
      <c r="K791">
        <v>14.680374735285399</v>
      </c>
      <c r="L791">
        <v>16.314640754452299</v>
      </c>
      <c r="M791">
        <v>32.598047024644401</v>
      </c>
      <c r="N791">
        <v>0.93753034417103398</v>
      </c>
      <c r="O791">
        <v>177.89150460593601</v>
      </c>
      <c r="P791">
        <v>30.266666666666602</v>
      </c>
      <c r="Q791">
        <v>6.1858492884986002E-2</v>
      </c>
    </row>
    <row r="792" spans="1:17" hidden="1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-</v>
      </c>
      <c r="E792">
        <v>3870.6569316199998</v>
      </c>
      <c r="F792">
        <v>2837.65</v>
      </c>
      <c r="G792">
        <v>1769.48497824232</v>
      </c>
      <c r="H792">
        <v>60.5287557256352</v>
      </c>
      <c r="I792">
        <v>636.13169222399995</v>
      </c>
      <c r="J792">
        <v>14.2453186955475</v>
      </c>
      <c r="K792">
        <v>1900.86860038947</v>
      </c>
      <c r="L792">
        <v>881.43636802900505</v>
      </c>
      <c r="M792">
        <v>56.839525753018002</v>
      </c>
      <c r="N792">
        <v>1.0564284908003101</v>
      </c>
      <c r="O792">
        <v>7.4727327189751902</v>
      </c>
      <c r="P792">
        <v>1891.3333333333301</v>
      </c>
    </row>
    <row r="793" spans="1:17" hidden="1" x14ac:dyDescent="0.3">
      <c r="A793" t="s">
        <v>1726</v>
      </c>
      <c r="B793" t="s">
        <v>1727</v>
      </c>
      <c r="C793" t="str">
        <f>IFERROR(VLOOKUP(Table1[[#This Row],[Ticker]],[1]!Table1[[Symbol]:[Industry]],2,FALSE),"-")</f>
        <v>-</v>
      </c>
      <c r="D793" t="s">
        <v>137</v>
      </c>
      <c r="E793">
        <v>3859.3050629999998</v>
      </c>
      <c r="F793">
        <v>421.7</v>
      </c>
      <c r="G793">
        <v>-23.112498902578199</v>
      </c>
      <c r="H793">
        <v>-3.1152185186486001</v>
      </c>
      <c r="I793">
        <v>-6.6770265278434602</v>
      </c>
      <c r="J793">
        <v>-2.9166043066084302</v>
      </c>
      <c r="K793">
        <v>427.46820790494701</v>
      </c>
      <c r="L793">
        <v>420.99877758058398</v>
      </c>
      <c r="M793">
        <v>42.190494821207501</v>
      </c>
      <c r="N793">
        <v>0.11256345329062301</v>
      </c>
      <c r="O793">
        <v>12.6511738202513</v>
      </c>
      <c r="P793">
        <v>13.926786437930501</v>
      </c>
      <c r="Q793">
        <v>1.7614742015168001E-2</v>
      </c>
    </row>
    <row r="794" spans="1:17" hidden="1" x14ac:dyDescent="0.3">
      <c r="A794" t="s">
        <v>1728</v>
      </c>
      <c r="B794" t="s">
        <v>1729</v>
      </c>
      <c r="C794" t="str">
        <f>IFERROR(VLOOKUP(Table1[[#This Row],[Ticker]],[1]!Table1[[Symbol]:[Industry]],2,FALSE),"-")</f>
        <v>-</v>
      </c>
      <c r="D794" t="s">
        <v>354</v>
      </c>
      <c r="E794">
        <v>3855.7488796399998</v>
      </c>
      <c r="F794">
        <v>283.25</v>
      </c>
      <c r="G794">
        <v>60.314990423064501</v>
      </c>
      <c r="H794">
        <v>-11.2307250212002</v>
      </c>
      <c r="I794">
        <v>16.624020515102</v>
      </c>
      <c r="J794">
        <v>-3.1549919802363502</v>
      </c>
      <c r="K794">
        <v>288.81706122590498</v>
      </c>
      <c r="M794">
        <v>74.108991367567597</v>
      </c>
      <c r="N794">
        <v>1.4287169355488201</v>
      </c>
      <c r="O794">
        <v>37.493380406001698</v>
      </c>
      <c r="P794">
        <v>82.3889246619446</v>
      </c>
    </row>
    <row r="795" spans="1:17" hidden="1" x14ac:dyDescent="0.3">
      <c r="A795" t="s">
        <v>1730</v>
      </c>
      <c r="B795" t="s">
        <v>1731</v>
      </c>
      <c r="C795" t="str">
        <f>IFERROR(VLOOKUP(Table1[[#This Row],[Ticker]],[1]!Table1[[Symbol]:[Industry]],2,FALSE),"-")</f>
        <v>-</v>
      </c>
      <c r="D795" t="s">
        <v>445</v>
      </c>
      <c r="E795">
        <v>3853.2423454199902</v>
      </c>
      <c r="F795">
        <v>11695.7</v>
      </c>
      <c r="G795">
        <v>-6.5754703318540697</v>
      </c>
      <c r="H795">
        <v>25.496878027071801</v>
      </c>
      <c r="I795">
        <v>19.076643930723701</v>
      </c>
      <c r="J795">
        <v>-1.31626796595875</v>
      </c>
      <c r="K795">
        <v>10271.359591818</v>
      </c>
      <c r="L795">
        <v>9548.0474863646396</v>
      </c>
      <c r="M795">
        <v>35.3689390814177</v>
      </c>
      <c r="N795">
        <v>3.1371655914243499</v>
      </c>
      <c r="O795">
        <v>13.5194986191506</v>
      </c>
      <c r="P795">
        <v>40.3582250757553</v>
      </c>
      <c r="Q795">
        <v>-0.108940226920983</v>
      </c>
    </row>
    <row r="796" spans="1:17" hidden="1" x14ac:dyDescent="0.3">
      <c r="A796" t="s">
        <v>1732</v>
      </c>
      <c r="B796" t="s">
        <v>1733</v>
      </c>
      <c r="C796" t="str">
        <f>IFERROR(VLOOKUP(Table1[[#This Row],[Ticker]],[1]!Table1[[Symbol]:[Industry]],2,FALSE),"-")</f>
        <v>-</v>
      </c>
      <c r="D796" t="s">
        <v>296</v>
      </c>
      <c r="E796">
        <v>3841.80329923</v>
      </c>
      <c r="F796">
        <v>189.52</v>
      </c>
      <c r="G796">
        <v>-33.978991120358998</v>
      </c>
      <c r="H796">
        <v>1.6877386271387</v>
      </c>
      <c r="I796">
        <v>-18.002569463178101</v>
      </c>
      <c r="J796">
        <v>8.3551003902826899</v>
      </c>
      <c r="K796">
        <v>183.90023632661399</v>
      </c>
      <c r="M796">
        <v>35.840338924820003</v>
      </c>
      <c r="N796">
        <v>1.07500461637304</v>
      </c>
      <c r="O796">
        <v>23.997467285774501</v>
      </c>
      <c r="P796">
        <v>29.365187713310501</v>
      </c>
    </row>
    <row r="797" spans="1:17" x14ac:dyDescent="0.3">
      <c r="A797" t="s">
        <v>1734</v>
      </c>
      <c r="B797" t="s">
        <v>1735</v>
      </c>
      <c r="C797" t="str">
        <f>IFERROR(VLOOKUP(Table1[[#This Row],[Ticker]],[1]!Table1[[Symbol]:[Industry]],2,FALSE),"-")</f>
        <v>-</v>
      </c>
      <c r="D797" t="s">
        <v>523</v>
      </c>
      <c r="E797">
        <v>3837.2127510300002</v>
      </c>
      <c r="F797">
        <v>814.45</v>
      </c>
      <c r="G797">
        <v>-30.9009209317515</v>
      </c>
      <c r="H797">
        <v>13.8667968770059</v>
      </c>
      <c r="I797">
        <v>-8.7856474962856907</v>
      </c>
      <c r="J797">
        <v>3.84219368742473</v>
      </c>
      <c r="K797">
        <v>732.61736218149997</v>
      </c>
      <c r="L797">
        <v>751.37697290660606</v>
      </c>
      <c r="M797">
        <v>23.0301873078309</v>
      </c>
      <c r="N797">
        <v>2.23056922588535</v>
      </c>
      <c r="O797">
        <v>10.9767327644422</v>
      </c>
      <c r="P797">
        <v>23.974427277570499</v>
      </c>
      <c r="Q797">
        <v>-0.16419774754962099</v>
      </c>
    </row>
    <row r="798" spans="1:17" x14ac:dyDescent="0.3">
      <c r="A798" t="s">
        <v>1736</v>
      </c>
      <c r="B798" t="s">
        <v>1737</v>
      </c>
      <c r="C798" t="str">
        <f>IFERROR(VLOOKUP(Table1[[#This Row],[Ticker]],[1]!Table1[[Symbol]:[Industry]],2,FALSE),"-")</f>
        <v>-</v>
      </c>
      <c r="D798" t="s">
        <v>129</v>
      </c>
      <c r="E798">
        <v>3834.9396319500001</v>
      </c>
      <c r="F798">
        <v>219.01</v>
      </c>
      <c r="G798">
        <v>1.27117340438172</v>
      </c>
      <c r="H798">
        <v>-4.2418912173993499</v>
      </c>
      <c r="I798">
        <v>-19.988632631415499</v>
      </c>
      <c r="J798">
        <v>-2.1113015309446599</v>
      </c>
      <c r="K798">
        <v>218.940855268457</v>
      </c>
      <c r="L798">
        <v>216.72405354799699</v>
      </c>
      <c r="M798">
        <v>42.245242035193598</v>
      </c>
      <c r="N798">
        <v>0.70657015906591003</v>
      </c>
      <c r="O798">
        <v>26.934843157846601</v>
      </c>
      <c r="P798">
        <v>32.0530599939704</v>
      </c>
      <c r="Q798">
        <v>7.7930719583555005E-2</v>
      </c>
    </row>
    <row r="799" spans="1:17" hidden="1" x14ac:dyDescent="0.3">
      <c r="A799" t="s">
        <v>1738</v>
      </c>
      <c r="B799" t="s">
        <v>1739</v>
      </c>
      <c r="C799" t="str">
        <f>IFERROR(VLOOKUP(Table1[[#This Row],[Ticker]],[1]!Table1[[Symbol]:[Industry]],2,FALSE),"-")</f>
        <v>-</v>
      </c>
      <c r="D799" t="s">
        <v>945</v>
      </c>
      <c r="E799">
        <v>3830.4802669000001</v>
      </c>
      <c r="F799">
        <v>851.45</v>
      </c>
      <c r="G799">
        <v>-46.825224380171697</v>
      </c>
      <c r="H799">
        <v>1.69823236310194</v>
      </c>
      <c r="I799">
        <v>-25.708710485113901</v>
      </c>
      <c r="J799">
        <v>-0.80345584940840098</v>
      </c>
      <c r="K799">
        <v>840.26412641771799</v>
      </c>
      <c r="L799">
        <v>915.94177633859795</v>
      </c>
      <c r="M799">
        <v>43.828874841114001</v>
      </c>
      <c r="N799">
        <v>1.4658096100639499</v>
      </c>
      <c r="O799">
        <v>29.749251277232901</v>
      </c>
      <c r="P799">
        <v>18.454368391764</v>
      </c>
      <c r="Q799">
        <v>-2.6381838608570001E-2</v>
      </c>
    </row>
    <row r="800" spans="1:17" hidden="1" x14ac:dyDescent="0.3">
      <c r="A800" t="s">
        <v>1740</v>
      </c>
      <c r="B800" t="s">
        <v>1741</v>
      </c>
      <c r="C800" t="str">
        <f>IFERROR(VLOOKUP(Table1[[#This Row],[Ticker]],[1]!Table1[[Symbol]:[Industry]],2,FALSE),"-")</f>
        <v>-</v>
      </c>
      <c r="D800" t="s">
        <v>523</v>
      </c>
      <c r="E800">
        <v>3826.7937220699901</v>
      </c>
      <c r="F800">
        <v>1678.8</v>
      </c>
      <c r="G800">
        <v>-23.5557631528375</v>
      </c>
      <c r="H800">
        <v>9.8692375724283607</v>
      </c>
      <c r="I800">
        <v>1.70508489605675</v>
      </c>
      <c r="J800">
        <v>3.7518726546071099</v>
      </c>
      <c r="K800">
        <v>1502.5815074831601</v>
      </c>
      <c r="L800">
        <v>1468.80942412376</v>
      </c>
      <c r="M800">
        <v>48.478476524251299</v>
      </c>
      <c r="N800">
        <v>0.94321000578562397</v>
      </c>
      <c r="O800">
        <v>10.751727424350699</v>
      </c>
      <c r="P800">
        <v>42.755102040816297</v>
      </c>
      <c r="Q800">
        <v>2.5167896296392E-2</v>
      </c>
    </row>
    <row r="801" spans="1:17" x14ac:dyDescent="0.3">
      <c r="A801" t="s">
        <v>1742</v>
      </c>
      <c r="B801" t="s">
        <v>1743</v>
      </c>
      <c r="C801" t="str">
        <f>IFERROR(VLOOKUP(Table1[[#This Row],[Ticker]],[1]!Table1[[Symbol]:[Industry]],2,FALSE),"-")</f>
        <v>-</v>
      </c>
      <c r="D801" t="s">
        <v>268</v>
      </c>
      <c r="E801">
        <v>3826.7237777099999</v>
      </c>
      <c r="F801">
        <v>2144.35</v>
      </c>
      <c r="G801">
        <v>120.829728759272</v>
      </c>
      <c r="H801">
        <v>25.540794696821401</v>
      </c>
      <c r="I801">
        <v>38.954818749849302</v>
      </c>
      <c r="J801">
        <v>-1.9627628789646401</v>
      </c>
      <c r="K801">
        <v>1856.66093626612</v>
      </c>
      <c r="L801">
        <v>1590.52757883447</v>
      </c>
      <c r="M801">
        <v>45.212986797120102</v>
      </c>
      <c r="N801">
        <v>1.9227878402541601</v>
      </c>
      <c r="O801">
        <v>4.5538275001748696</v>
      </c>
      <c r="P801">
        <v>162.22561907673401</v>
      </c>
      <c r="Q801">
        <v>7.9081736614424997E-2</v>
      </c>
    </row>
    <row r="802" spans="1:17" x14ac:dyDescent="0.3">
      <c r="A802" t="s">
        <v>1744</v>
      </c>
      <c r="B802" t="s">
        <v>1745</v>
      </c>
      <c r="C802" t="str">
        <f>IFERROR(VLOOKUP(Table1[[#This Row],[Ticker]],[1]!Table1[[Symbol]:[Industry]],2,FALSE),"-")</f>
        <v>-</v>
      </c>
      <c r="D802" t="s">
        <v>1746</v>
      </c>
      <c r="E802">
        <v>3788.0236300000001</v>
      </c>
      <c r="F802">
        <v>22.29</v>
      </c>
      <c r="G802">
        <v>22.010654213427699</v>
      </c>
      <c r="H802">
        <v>2.88613560677602</v>
      </c>
      <c r="I802">
        <v>-10.2501855891591</v>
      </c>
      <c r="J802">
        <v>0.32861201078572999</v>
      </c>
      <c r="K802">
        <v>21.582185499744998</v>
      </c>
      <c r="L802">
        <v>20.771859693826201</v>
      </c>
      <c r="M802">
        <v>56.670944351655201</v>
      </c>
      <c r="N802">
        <v>1.2126329551305599</v>
      </c>
      <c r="O802">
        <v>25.392552714221601</v>
      </c>
      <c r="P802">
        <v>52.671232876712303</v>
      </c>
      <c r="Q802">
        <v>-6.1654862513955001E-2</v>
      </c>
    </row>
    <row r="803" spans="1:17" hidden="1" x14ac:dyDescent="0.3">
      <c r="A803" t="s">
        <v>1747</v>
      </c>
      <c r="B803" t="s">
        <v>1748</v>
      </c>
      <c r="C803" t="str">
        <f>IFERROR(VLOOKUP(Table1[[#This Row],[Ticker]],[1]!Table1[[Symbol]:[Industry]],2,FALSE),"-")</f>
        <v>-</v>
      </c>
      <c r="D803" t="s">
        <v>129</v>
      </c>
      <c r="E803">
        <v>3782.7559142999999</v>
      </c>
      <c r="F803">
        <v>926.25</v>
      </c>
      <c r="G803">
        <v>141.43084064924901</v>
      </c>
      <c r="H803">
        <v>4.1661492612584698</v>
      </c>
      <c r="I803">
        <v>80.343165689088593</v>
      </c>
      <c r="J803">
        <v>10.816623096040001</v>
      </c>
      <c r="K803">
        <v>847.58112042194296</v>
      </c>
      <c r="L803">
        <v>704.66135903655299</v>
      </c>
      <c r="M803">
        <v>54.968675944467002</v>
      </c>
      <c r="N803">
        <v>1.7576536820281601</v>
      </c>
      <c r="O803">
        <v>16.026990553306302</v>
      </c>
      <c r="P803">
        <v>170.47744196233</v>
      </c>
      <c r="Q803">
        <v>8.3189806370106006E-2</v>
      </c>
    </row>
    <row r="804" spans="1:17" x14ac:dyDescent="0.3">
      <c r="A804" t="s">
        <v>1749</v>
      </c>
      <c r="B804" t="s">
        <v>1750</v>
      </c>
      <c r="C804" t="str">
        <f>IFERROR(VLOOKUP(Table1[[#This Row],[Ticker]],[1]!Table1[[Symbol]:[Industry]],2,FALSE),"-")</f>
        <v>-</v>
      </c>
      <c r="D804" t="s">
        <v>912</v>
      </c>
      <c r="E804">
        <v>3759.7559307000001</v>
      </c>
      <c r="F804">
        <v>315.05</v>
      </c>
      <c r="G804">
        <v>-26.3187042162651</v>
      </c>
      <c r="H804">
        <v>-3.4104636472696499</v>
      </c>
      <c r="I804">
        <v>-29.3106151215209</v>
      </c>
      <c r="J804">
        <v>-7.3307783530294097</v>
      </c>
      <c r="K804">
        <v>312.15796385983998</v>
      </c>
      <c r="L804">
        <v>337.45772187265402</v>
      </c>
      <c r="M804">
        <v>62.180421797035301</v>
      </c>
      <c r="N804">
        <v>1.0327778202195199</v>
      </c>
      <c r="O804">
        <v>42.802729725440301</v>
      </c>
      <c r="P804">
        <v>17.577906325807</v>
      </c>
      <c r="Q804">
        <v>-6.1656203488020004E-3</v>
      </c>
    </row>
    <row r="805" spans="1:17" hidden="1" x14ac:dyDescent="0.3">
      <c r="A805" t="s">
        <v>1751</v>
      </c>
      <c r="B805" t="s">
        <v>1752</v>
      </c>
      <c r="C805" t="str">
        <f>IFERROR(VLOOKUP(Table1[[#This Row],[Ticker]],[1]!Table1[[Symbol]:[Industry]],2,FALSE),"-")</f>
        <v>-</v>
      </c>
      <c r="D805" t="s">
        <v>1753</v>
      </c>
      <c r="E805">
        <v>3746.7900960000002</v>
      </c>
      <c r="F805">
        <v>245.61</v>
      </c>
      <c r="G805">
        <v>-34.803788317470797</v>
      </c>
      <c r="H805">
        <v>5.0074892046150596</v>
      </c>
      <c r="I805">
        <v>-18.827366660289801</v>
      </c>
      <c r="J805">
        <v>2.66383659707413</v>
      </c>
      <c r="K805">
        <v>229.575374024501</v>
      </c>
      <c r="M805">
        <v>43.6620998406772</v>
      </c>
      <c r="N805">
        <v>1.6159577799287099</v>
      </c>
      <c r="O805">
        <v>14.409022433939899</v>
      </c>
      <c r="P805">
        <v>24.928789420142401</v>
      </c>
    </row>
    <row r="806" spans="1:17" hidden="1" x14ac:dyDescent="0.3">
      <c r="A806" t="s">
        <v>1754</v>
      </c>
      <c r="B806" t="s">
        <v>1755</v>
      </c>
      <c r="C806" t="str">
        <f>IFERROR(VLOOKUP(Table1[[#This Row],[Ticker]],[1]!Table1[[Symbol]:[Industry]],2,FALSE),"-")</f>
        <v>-</v>
      </c>
      <c r="D806" t="s">
        <v>965</v>
      </c>
      <c r="E806">
        <v>3730.8735000000001</v>
      </c>
      <c r="F806">
        <v>65.52</v>
      </c>
      <c r="G806">
        <v>-34.635369194639999</v>
      </c>
      <c r="H806">
        <v>-4.3478290710961298</v>
      </c>
      <c r="I806">
        <v>-18.160559577575</v>
      </c>
      <c r="J806">
        <v>-1.24373246082524</v>
      </c>
      <c r="K806">
        <v>66.134417479960405</v>
      </c>
      <c r="L806">
        <v>67.721627034576699</v>
      </c>
      <c r="M806">
        <v>80.428401478298795</v>
      </c>
      <c r="N806">
        <v>0.89763009975493302</v>
      </c>
      <c r="O806">
        <v>13.9957264957264</v>
      </c>
      <c r="P806">
        <v>3.1811023622047201</v>
      </c>
      <c r="Q806">
        <v>-6.679688381315E-3</v>
      </c>
    </row>
    <row r="807" spans="1:17" x14ac:dyDescent="0.3">
      <c r="A807" t="s">
        <v>1756</v>
      </c>
      <c r="B807" t="s">
        <v>1757</v>
      </c>
      <c r="C807" t="str">
        <f>IFERROR(VLOOKUP(Table1[[#This Row],[Ticker]],[1]!Table1[[Symbol]:[Industry]],2,FALSE),"-")</f>
        <v>-</v>
      </c>
      <c r="D807" t="s">
        <v>621</v>
      </c>
      <c r="E807">
        <v>3726.9222705000002</v>
      </c>
      <c r="F807">
        <v>200.18</v>
      </c>
      <c r="G807">
        <v>63.743025543345396</v>
      </c>
      <c r="H807">
        <v>6.3034742904065402</v>
      </c>
      <c r="I807">
        <v>19.940822401598499</v>
      </c>
      <c r="J807">
        <v>10.0099073765032</v>
      </c>
      <c r="K807">
        <v>173.12285859357399</v>
      </c>
      <c r="L807">
        <v>157.89556742659701</v>
      </c>
      <c r="M807">
        <v>55.068462601793001</v>
      </c>
      <c r="N807">
        <v>2.3338377856475199</v>
      </c>
      <c r="O807">
        <v>3.4269157758017599</v>
      </c>
      <c r="P807">
        <v>100.782347041123</v>
      </c>
      <c r="Q807">
        <v>7.8909689267146005E-2</v>
      </c>
    </row>
    <row r="808" spans="1:17" hidden="1" x14ac:dyDescent="0.3">
      <c r="A808" t="s">
        <v>1758</v>
      </c>
      <c r="B808" t="s">
        <v>1759</v>
      </c>
      <c r="C808" t="str">
        <f>IFERROR(VLOOKUP(Table1[[#This Row],[Ticker]],[1]!Table1[[Symbol]:[Industry]],2,FALSE),"-")</f>
        <v>-</v>
      </c>
      <c r="D808" t="s">
        <v>668</v>
      </c>
      <c r="E808">
        <v>3724.7253936799998</v>
      </c>
      <c r="F808">
        <v>160.27000000000001</v>
      </c>
      <c r="G808">
        <v>8.2425505087994502</v>
      </c>
      <c r="H808">
        <v>2.4065637056471001</v>
      </c>
      <c r="I808">
        <v>6.6404348864941802</v>
      </c>
      <c r="J808">
        <v>-0.44359458545988401</v>
      </c>
      <c r="K808">
        <v>152.27209438762799</v>
      </c>
      <c r="L808">
        <v>139.30630186654801</v>
      </c>
      <c r="M808">
        <v>58.331342908403499</v>
      </c>
      <c r="N808">
        <v>0.79303759416539699</v>
      </c>
      <c r="O808">
        <v>3.88719036625693</v>
      </c>
      <c r="P808">
        <v>42.020381036774502</v>
      </c>
      <c r="Q808">
        <v>8.2626113561340003E-3</v>
      </c>
    </row>
    <row r="809" spans="1:17" hidden="1" x14ac:dyDescent="0.3">
      <c r="A809" t="s">
        <v>1760</v>
      </c>
      <c r="B809" t="s">
        <v>1761</v>
      </c>
      <c r="C809" t="str">
        <f>IFERROR(VLOOKUP(Table1[[#This Row],[Ticker]],[1]!Table1[[Symbol]:[Industry]],2,FALSE),"-")</f>
        <v>-</v>
      </c>
      <c r="D809" t="s">
        <v>46</v>
      </c>
      <c r="E809">
        <v>3694.0630697249999</v>
      </c>
      <c r="F809">
        <v>860.35</v>
      </c>
      <c r="G809">
        <v>-3.21476423199862</v>
      </c>
      <c r="H809">
        <v>25.076848399641801</v>
      </c>
      <c r="I809">
        <v>12.7616574251823</v>
      </c>
      <c r="J809">
        <v>12.1673169408813</v>
      </c>
      <c r="M809">
        <v>62.789918297251603</v>
      </c>
      <c r="O809">
        <v>4.2889521706282299</v>
      </c>
      <c r="P809">
        <v>56.427272727272701</v>
      </c>
    </row>
    <row r="810" spans="1:17" x14ac:dyDescent="0.3">
      <c r="A810" t="s">
        <v>1762</v>
      </c>
      <c r="B810" t="s">
        <v>1763</v>
      </c>
      <c r="C810" t="str">
        <f>IFERROR(VLOOKUP(Table1[[#This Row],[Ticker]],[1]!Table1[[Symbol]:[Industry]],2,FALSE),"-")</f>
        <v>-</v>
      </c>
      <c r="D810" t="s">
        <v>494</v>
      </c>
      <c r="E810">
        <v>3683.5491408900002</v>
      </c>
      <c r="F810">
        <v>373</v>
      </c>
      <c r="G810">
        <v>20.636436524100301</v>
      </c>
      <c r="H810">
        <v>8.3733099953224492</v>
      </c>
      <c r="I810">
        <v>-3.1660564776567899</v>
      </c>
      <c r="J810">
        <v>0.61091485990472405</v>
      </c>
      <c r="K810">
        <v>324.245934214633</v>
      </c>
      <c r="L810">
        <v>309.122738624146</v>
      </c>
      <c r="M810">
        <v>59.222330354918803</v>
      </c>
      <c r="N810">
        <v>2.7248952789489098</v>
      </c>
      <c r="O810">
        <v>5.3619302949061698</v>
      </c>
      <c r="P810">
        <v>58.521036974075599</v>
      </c>
    </row>
    <row r="811" spans="1:17" hidden="1" x14ac:dyDescent="0.3">
      <c r="A811" t="s">
        <v>1764</v>
      </c>
      <c r="B811" t="s">
        <v>1765</v>
      </c>
      <c r="C811" t="str">
        <f>IFERROR(VLOOKUP(Table1[[#This Row],[Ticker]],[1]!Table1[[Symbol]:[Industry]],2,FALSE),"-")</f>
        <v>-</v>
      </c>
      <c r="D811" t="s">
        <v>445</v>
      </c>
      <c r="E811">
        <v>3675.131863825</v>
      </c>
      <c r="F811">
        <v>438.85</v>
      </c>
      <c r="G811">
        <v>-44.6034863968639</v>
      </c>
      <c r="H811">
        <v>9.0107677256788694</v>
      </c>
      <c r="I811">
        <v>-8.4189114049437794</v>
      </c>
      <c r="J811">
        <v>2.8786309717261802</v>
      </c>
      <c r="K811">
        <v>402.60515928170298</v>
      </c>
      <c r="L811">
        <v>406.99045774896098</v>
      </c>
      <c r="M811">
        <v>58.149738694991697</v>
      </c>
      <c r="N811">
        <v>1.0054117684853101</v>
      </c>
      <c r="O811">
        <v>31.707872849492901</v>
      </c>
      <c r="P811">
        <v>37.981449457632401</v>
      </c>
      <c r="Q811">
        <v>1.3206677520746999E-2</v>
      </c>
    </row>
    <row r="812" spans="1:17" hidden="1" x14ac:dyDescent="0.3">
      <c r="A812" t="s">
        <v>1766</v>
      </c>
      <c r="B812" t="s">
        <v>1767</v>
      </c>
      <c r="C812" t="str">
        <f>IFERROR(VLOOKUP(Table1[[#This Row],[Ticker]],[1]!Table1[[Symbol]:[Industry]],2,FALSE),"-")</f>
        <v>-</v>
      </c>
      <c r="D812" t="s">
        <v>55</v>
      </c>
      <c r="E812">
        <v>3666.1334499999998</v>
      </c>
      <c r="F812">
        <v>1303.7</v>
      </c>
      <c r="G812">
        <v>620.23381328671201</v>
      </c>
      <c r="H812">
        <v>-7.9551654611404201</v>
      </c>
      <c r="I812">
        <v>146.640184757355</v>
      </c>
      <c r="J812">
        <v>7.5462170316511203</v>
      </c>
      <c r="K812">
        <v>1247.77945809525</v>
      </c>
      <c r="L812">
        <v>847.39508450583503</v>
      </c>
      <c r="M812">
        <v>46.033903283813999</v>
      </c>
      <c r="N812">
        <v>0.58188995996646398</v>
      </c>
      <c r="O812">
        <v>21.807164224898301</v>
      </c>
      <c r="P812">
        <v>684.88862131246196</v>
      </c>
      <c r="Q812">
        <v>0.26623005225930801</v>
      </c>
    </row>
    <row r="813" spans="1:17" x14ac:dyDescent="0.3">
      <c r="A813" t="s">
        <v>1768</v>
      </c>
      <c r="B813" t="s">
        <v>1769</v>
      </c>
      <c r="C813" t="str">
        <f>IFERROR(VLOOKUP(Table1[[#This Row],[Ticker]],[1]!Table1[[Symbol]:[Industry]],2,FALSE),"-")</f>
        <v>-</v>
      </c>
      <c r="D813" t="s">
        <v>354</v>
      </c>
      <c r="E813">
        <v>3654.5587260000002</v>
      </c>
      <c r="F813">
        <v>1443.9</v>
      </c>
      <c r="G813">
        <v>15.176829920058401</v>
      </c>
      <c r="H813">
        <v>2.7339129630542498</v>
      </c>
      <c r="I813">
        <v>-11.537470816172601</v>
      </c>
      <c r="J813">
        <v>8.8369133767046595</v>
      </c>
      <c r="K813">
        <v>1307.64588853686</v>
      </c>
      <c r="L813">
        <v>1274.2733687975399</v>
      </c>
      <c r="M813">
        <v>51.280848899805598</v>
      </c>
      <c r="N813">
        <v>1.1166642536557101</v>
      </c>
      <c r="O813">
        <v>26.251817992935699</v>
      </c>
      <c r="P813">
        <v>52.793650793650698</v>
      </c>
      <c r="Q813">
        <v>7.0548587108735003E-2</v>
      </c>
    </row>
    <row r="814" spans="1:17" x14ac:dyDescent="0.3">
      <c r="A814" t="s">
        <v>1770</v>
      </c>
      <c r="B814" t="s">
        <v>1771</v>
      </c>
      <c r="C814" t="str">
        <f>IFERROR(VLOOKUP(Table1[[#This Row],[Ticker]],[1]!Table1[[Symbol]:[Industry]],2,FALSE),"-")</f>
        <v>-</v>
      </c>
      <c r="D814" t="s">
        <v>283</v>
      </c>
      <c r="E814">
        <v>3649.9226559949998</v>
      </c>
      <c r="F814">
        <v>423.85</v>
      </c>
      <c r="G814">
        <v>-1.5359388682989199</v>
      </c>
      <c r="H814">
        <v>-4.4408392023533896</v>
      </c>
      <c r="I814">
        <v>0.51768664147781196</v>
      </c>
      <c r="J814">
        <v>-2.9045142512559199</v>
      </c>
      <c r="K814">
        <v>427.294925765708</v>
      </c>
      <c r="L814">
        <v>403.67349514250799</v>
      </c>
      <c r="M814">
        <v>28.106198145544699</v>
      </c>
      <c r="N814">
        <v>0.85737913187123505</v>
      </c>
      <c r="O814">
        <v>19.122331013330101</v>
      </c>
      <c r="P814">
        <v>38.467820973537997</v>
      </c>
    </row>
    <row r="815" spans="1:17" hidden="1" x14ac:dyDescent="0.3">
      <c r="A815" t="s">
        <v>1772</v>
      </c>
      <c r="B815" t="s">
        <v>1773</v>
      </c>
      <c r="C815" t="str">
        <f>IFERROR(VLOOKUP(Table1[[#This Row],[Ticker]],[1]!Table1[[Symbol]:[Industry]],2,FALSE),"-")</f>
        <v>-</v>
      </c>
      <c r="D815" t="s">
        <v>129</v>
      </c>
      <c r="E815">
        <v>3643.4853118999999</v>
      </c>
      <c r="F815">
        <v>19.440000000000001</v>
      </c>
      <c r="G815">
        <v>72.9136642468725</v>
      </c>
      <c r="H815">
        <v>-9.4753897682709205</v>
      </c>
      <c r="I815">
        <v>35.940010261088297</v>
      </c>
      <c r="J815">
        <v>-1.5427610605873301</v>
      </c>
      <c r="K815">
        <v>20.402209804123899</v>
      </c>
      <c r="L815">
        <v>17.776479727063599</v>
      </c>
      <c r="M815">
        <v>56.035124750271201</v>
      </c>
      <c r="N815">
        <v>1.2019313141669501</v>
      </c>
      <c r="O815">
        <v>74.639917695473201</v>
      </c>
      <c r="P815">
        <v>122.680412371134</v>
      </c>
      <c r="Q815">
        <v>9.9991693927339004E-2</v>
      </c>
    </row>
    <row r="816" spans="1:17" x14ac:dyDescent="0.3">
      <c r="A816" t="s">
        <v>1774</v>
      </c>
      <c r="B816" t="s">
        <v>1775</v>
      </c>
      <c r="C816" t="str">
        <f>IFERROR(VLOOKUP(Table1[[#This Row],[Ticker]],[1]!Table1[[Symbol]:[Industry]],2,FALSE),"-")</f>
        <v>-</v>
      </c>
      <c r="D816" t="s">
        <v>65</v>
      </c>
      <c r="E816">
        <v>3634.2896062499999</v>
      </c>
      <c r="F816">
        <v>346.5</v>
      </c>
      <c r="G816">
        <v>-17.694070559757201</v>
      </c>
      <c r="H816">
        <v>13.1847877779248</v>
      </c>
      <c r="I816">
        <v>-0.49538895628167401</v>
      </c>
      <c r="J816">
        <v>14.2560542180937</v>
      </c>
      <c r="K816">
        <v>298.54848413270599</v>
      </c>
      <c r="L816">
        <v>295.15305472591399</v>
      </c>
      <c r="M816">
        <v>48.602105118238597</v>
      </c>
      <c r="N816">
        <v>2.3762753211061498</v>
      </c>
      <c r="O816">
        <v>2.9437229437229302</v>
      </c>
      <c r="P816">
        <v>38.5445821671331</v>
      </c>
      <c r="Q816">
        <v>-4.9454796744576E-2</v>
      </c>
    </row>
    <row r="817" spans="1:17" x14ac:dyDescent="0.3">
      <c r="A817" t="s">
        <v>1776</v>
      </c>
      <c r="B817" t="s">
        <v>1777</v>
      </c>
      <c r="C817" t="str">
        <f>IFERROR(VLOOKUP(Table1[[#This Row],[Ticker]],[1]!Table1[[Symbol]:[Industry]],2,FALSE),"-")</f>
        <v>-</v>
      </c>
      <c r="D817" t="s">
        <v>129</v>
      </c>
      <c r="E817">
        <v>3611.1422197500001</v>
      </c>
      <c r="F817">
        <v>1221.8499999999999</v>
      </c>
      <c r="G817">
        <v>-1.04445417689471</v>
      </c>
      <c r="H817">
        <v>-4.2964693096596802</v>
      </c>
      <c r="I817">
        <v>-5.3861103406466704</v>
      </c>
      <c r="J817">
        <v>-1.85097142786304</v>
      </c>
      <c r="K817">
        <v>1195.85825215728</v>
      </c>
      <c r="L817">
        <v>1123.64655501385</v>
      </c>
      <c r="M817">
        <v>43.643390431832898</v>
      </c>
      <c r="N817">
        <v>0.73034406793895001</v>
      </c>
      <c r="O817">
        <v>11.2247820927282</v>
      </c>
      <c r="P817">
        <v>27.9424083769633</v>
      </c>
      <c r="Q817">
        <v>4.1091527640758997E-2</v>
      </c>
    </row>
    <row r="818" spans="1:17" x14ac:dyDescent="0.3">
      <c r="A818" t="s">
        <v>1778</v>
      </c>
      <c r="B818" t="s">
        <v>1779</v>
      </c>
      <c r="C818" t="str">
        <f>IFERROR(VLOOKUP(Table1[[#This Row],[Ticker]],[1]!Table1[[Symbol]:[Industry]],2,FALSE),"-")</f>
        <v>-</v>
      </c>
      <c r="D818" t="s">
        <v>354</v>
      </c>
      <c r="E818">
        <v>3595.01156154</v>
      </c>
      <c r="F818">
        <v>1345.45</v>
      </c>
      <c r="G818">
        <v>35.0258396791275</v>
      </c>
      <c r="H818">
        <v>-0.98844047724906003</v>
      </c>
      <c r="I818">
        <v>10.2493967776385</v>
      </c>
      <c r="J818">
        <v>-0.29609191444944899</v>
      </c>
      <c r="K818">
        <v>1304.5532387928699</v>
      </c>
      <c r="L818">
        <v>1129.40010745055</v>
      </c>
      <c r="M818">
        <v>54.285585554901502</v>
      </c>
      <c r="N818">
        <v>0.73599138567108802</v>
      </c>
      <c r="O818">
        <v>2.8652123824742501</v>
      </c>
      <c r="P818">
        <v>77.488292329001993</v>
      </c>
      <c r="Q818">
        <v>0.12221976730086601</v>
      </c>
    </row>
    <row r="819" spans="1:17" hidden="1" x14ac:dyDescent="0.3">
      <c r="A819" t="s">
        <v>1780</v>
      </c>
      <c r="B819" t="s">
        <v>1781</v>
      </c>
      <c r="C819" t="str">
        <f>IFERROR(VLOOKUP(Table1[[#This Row],[Ticker]],[1]!Table1[[Symbol]:[Industry]],2,FALSE),"-")</f>
        <v>-</v>
      </c>
      <c r="D819" t="s">
        <v>89</v>
      </c>
      <c r="E819">
        <v>3583.5097897800001</v>
      </c>
      <c r="F819">
        <v>912.05</v>
      </c>
      <c r="G819">
        <v>122.51683885004699</v>
      </c>
      <c r="H819">
        <v>-8.6679679706818593</v>
      </c>
      <c r="I819">
        <v>40.5697799003947</v>
      </c>
      <c r="J819">
        <v>-2.2172756534075302</v>
      </c>
      <c r="K819">
        <v>870.77642448449001</v>
      </c>
      <c r="L819">
        <v>731.49821396486198</v>
      </c>
      <c r="M819">
        <v>63.280135887439499</v>
      </c>
      <c r="N819">
        <v>0.91861798264279604</v>
      </c>
      <c r="O819">
        <v>11.397401458253301</v>
      </c>
      <c r="P819">
        <v>153.558520989713</v>
      </c>
      <c r="Q819">
        <v>0.102677316103508</v>
      </c>
    </row>
    <row r="820" spans="1:17" hidden="1" x14ac:dyDescent="0.3">
      <c r="A820" t="s">
        <v>1782</v>
      </c>
      <c r="B820" t="s">
        <v>1783</v>
      </c>
      <c r="C820" t="str">
        <f>IFERROR(VLOOKUP(Table1[[#This Row],[Ticker]],[1]!Table1[[Symbol]:[Industry]],2,FALSE),"-")</f>
        <v>-</v>
      </c>
      <c r="D820" t="s">
        <v>137</v>
      </c>
      <c r="E820">
        <v>3580.6954063399999</v>
      </c>
      <c r="F820">
        <v>422.7</v>
      </c>
      <c r="G820">
        <v>97.217193034349293</v>
      </c>
      <c r="H820">
        <v>18.179443880727401</v>
      </c>
      <c r="I820">
        <v>45.387679387948303</v>
      </c>
      <c r="J820">
        <v>-3.3632934693550398</v>
      </c>
      <c r="K820">
        <v>375.89634308647197</v>
      </c>
      <c r="L820">
        <v>304.34385108377501</v>
      </c>
      <c r="M820">
        <v>36.323583082953498</v>
      </c>
      <c r="N820">
        <v>1.17061306510831</v>
      </c>
      <c r="O820">
        <v>10.953394842678</v>
      </c>
      <c r="P820">
        <v>139.69379075701701</v>
      </c>
      <c r="Q820">
        <v>8.9610132032602999E-2</v>
      </c>
    </row>
    <row r="821" spans="1:17" x14ac:dyDescent="0.3">
      <c r="A821" t="s">
        <v>1784</v>
      </c>
      <c r="B821" t="s">
        <v>1785</v>
      </c>
      <c r="C821" t="str">
        <f>IFERROR(VLOOKUP(Table1[[#This Row],[Ticker]],[1]!Table1[[Symbol]:[Industry]],2,FALSE),"-")</f>
        <v>-</v>
      </c>
      <c r="D821" t="s">
        <v>255</v>
      </c>
      <c r="E821">
        <v>3567.0035572500001</v>
      </c>
      <c r="F821">
        <v>215.83</v>
      </c>
      <c r="G821">
        <v>-21.390939083195899</v>
      </c>
      <c r="H821">
        <v>-8.2882919249310891</v>
      </c>
      <c r="I821">
        <v>-28.479745642653899</v>
      </c>
      <c r="J821">
        <v>-3.8498602114364902</v>
      </c>
      <c r="K821">
        <v>221.45981513303701</v>
      </c>
      <c r="L821">
        <v>233.805076890127</v>
      </c>
      <c r="M821">
        <v>71.254940838538602</v>
      </c>
      <c r="N821">
        <v>1.19261139093647</v>
      </c>
      <c r="O821">
        <v>38.534958068850401</v>
      </c>
      <c r="P821">
        <v>13.2668590921018</v>
      </c>
      <c r="Q821">
        <v>0.11316145573873899</v>
      </c>
    </row>
    <row r="822" spans="1:17" x14ac:dyDescent="0.3">
      <c r="A822" t="s">
        <v>1786</v>
      </c>
      <c r="B822" t="s">
        <v>1787</v>
      </c>
      <c r="C822" t="str">
        <f>IFERROR(VLOOKUP(Table1[[#This Row],[Ticker]],[1]!Table1[[Symbol]:[Industry]],2,FALSE),"-")</f>
        <v>-</v>
      </c>
      <c r="D822" t="s">
        <v>1408</v>
      </c>
      <c r="E822">
        <v>3562.5450000000001</v>
      </c>
      <c r="F822">
        <v>328.35</v>
      </c>
      <c r="G822">
        <v>-50.008870964395001</v>
      </c>
      <c r="H822">
        <v>-0.87540151518370501</v>
      </c>
      <c r="I822">
        <v>-26.3197268783867</v>
      </c>
      <c r="J822">
        <v>2.8206665378575</v>
      </c>
      <c r="K822">
        <v>324.153218206541</v>
      </c>
      <c r="L822">
        <v>352.06958784584799</v>
      </c>
      <c r="M822">
        <v>46.634782988483799</v>
      </c>
      <c r="N822">
        <v>1.7358818777006</v>
      </c>
      <c r="O822">
        <v>46.109334551545601</v>
      </c>
      <c r="P822">
        <v>13.068181818181801</v>
      </c>
      <c r="Q822">
        <v>-8.2783256045560003E-3</v>
      </c>
    </row>
    <row r="823" spans="1:17" hidden="1" x14ac:dyDescent="0.3">
      <c r="A823" t="s">
        <v>1788</v>
      </c>
      <c r="B823" t="s">
        <v>1789</v>
      </c>
      <c r="C823" t="str">
        <f>IFERROR(VLOOKUP(Table1[[#This Row],[Ticker]],[1]!Table1[[Symbol]:[Industry]],2,FALSE),"-")</f>
        <v>-</v>
      </c>
      <c r="D823" t="s">
        <v>124</v>
      </c>
      <c r="E823">
        <v>3561.0666169000001</v>
      </c>
      <c r="F823">
        <v>4299.55</v>
      </c>
      <c r="G823">
        <v>29.152989803760502</v>
      </c>
      <c r="H823">
        <v>-11.452498542259599</v>
      </c>
      <c r="I823">
        <v>82.358711458084102</v>
      </c>
      <c r="J823">
        <v>-4.0493298095937797</v>
      </c>
      <c r="K823">
        <v>4384.6877401908396</v>
      </c>
      <c r="L823">
        <v>3571.36135300962</v>
      </c>
      <c r="M823">
        <v>64.610256430766597</v>
      </c>
      <c r="N823">
        <v>0.51999833675304696</v>
      </c>
      <c r="O823">
        <v>19.6171692386412</v>
      </c>
      <c r="P823">
        <v>101.55400337521</v>
      </c>
      <c r="Q823">
        <v>0.15810396663163601</v>
      </c>
    </row>
    <row r="824" spans="1:17" x14ac:dyDescent="0.3">
      <c r="A824" t="s">
        <v>1790</v>
      </c>
      <c r="B824" t="s">
        <v>1791</v>
      </c>
      <c r="C824" t="str">
        <f>IFERROR(VLOOKUP(Table1[[#This Row],[Ticker]],[1]!Table1[[Symbol]:[Industry]],2,FALSE),"-")</f>
        <v>-</v>
      </c>
      <c r="D824" t="s">
        <v>78</v>
      </c>
      <c r="E824">
        <v>3554.49</v>
      </c>
      <c r="F824">
        <v>7416.35</v>
      </c>
      <c r="G824">
        <v>91.588291992707695</v>
      </c>
      <c r="H824">
        <v>23.990592345412999</v>
      </c>
      <c r="I824">
        <v>-9.1844717320914597</v>
      </c>
      <c r="J824">
        <v>13.0554512091972</v>
      </c>
      <c r="K824">
        <v>6573.4192555357304</v>
      </c>
      <c r="L824">
        <v>6107.5277375035303</v>
      </c>
      <c r="M824">
        <v>31.366631575911999</v>
      </c>
      <c r="N824">
        <v>2.2570023505856001</v>
      </c>
      <c r="O824">
        <v>14.6116351035212</v>
      </c>
      <c r="P824">
        <v>129.182632880098</v>
      </c>
      <c r="Q824">
        <v>7.0940640137762995E-2</v>
      </c>
    </row>
    <row r="825" spans="1:17" hidden="1" x14ac:dyDescent="0.3">
      <c r="A825" t="s">
        <v>1792</v>
      </c>
      <c r="B825" t="s">
        <v>1793</v>
      </c>
      <c r="C825" t="str">
        <f>IFERROR(VLOOKUP(Table1[[#This Row],[Ticker]],[1]!Table1[[Symbol]:[Industry]],2,FALSE),"-")</f>
        <v>-</v>
      </c>
      <c r="D825" t="s">
        <v>46</v>
      </c>
      <c r="E825">
        <v>3554.3713834499999</v>
      </c>
      <c r="F825">
        <v>1065.45</v>
      </c>
      <c r="G825">
        <v>145.80276183075301</v>
      </c>
      <c r="H825">
        <v>3.8143913608230999</v>
      </c>
      <c r="I825">
        <v>27.792373890495</v>
      </c>
      <c r="J825">
        <v>-0.48165794677262602</v>
      </c>
      <c r="K825">
        <v>974.98014004388097</v>
      </c>
      <c r="L825">
        <v>859.92333738923605</v>
      </c>
      <c r="M825">
        <v>46.850936373443702</v>
      </c>
      <c r="N825">
        <v>1.4799943934092701</v>
      </c>
      <c r="O825">
        <v>29.147308648927599</v>
      </c>
      <c r="P825">
        <v>183.36436170212701</v>
      </c>
      <c r="Q825">
        <v>0.261087050659144</v>
      </c>
    </row>
    <row r="826" spans="1:17" hidden="1" x14ac:dyDescent="0.3">
      <c r="A826" t="s">
        <v>1794</v>
      </c>
      <c r="B826" t="s">
        <v>1795</v>
      </c>
      <c r="C826" t="str">
        <f>IFERROR(VLOOKUP(Table1[[#This Row],[Ticker]],[1]!Table1[[Symbol]:[Industry]],2,FALSE),"-")</f>
        <v>-</v>
      </c>
      <c r="D826" t="s">
        <v>268</v>
      </c>
      <c r="E826">
        <v>3517.556625575</v>
      </c>
      <c r="F826">
        <v>550</v>
      </c>
      <c r="G826">
        <v>63.753358903361097</v>
      </c>
      <c r="H826">
        <v>0.99989056322502201</v>
      </c>
      <c r="I826">
        <v>40.009745197912501</v>
      </c>
      <c r="J826">
        <v>5.1813453405937702E-2</v>
      </c>
      <c r="K826">
        <v>510.83001997534302</v>
      </c>
      <c r="L826">
        <v>430.24656216415002</v>
      </c>
      <c r="M826">
        <v>38.0350234793097</v>
      </c>
      <c r="N826">
        <v>0.34669628838417099</v>
      </c>
      <c r="O826">
        <v>11.799999999999899</v>
      </c>
      <c r="P826">
        <v>95.243166489172793</v>
      </c>
      <c r="Q826">
        <v>7.6983985871481003E-2</v>
      </c>
    </row>
    <row r="827" spans="1:17" x14ac:dyDescent="0.3">
      <c r="A827" t="s">
        <v>1796</v>
      </c>
      <c r="B827" t="s">
        <v>1797</v>
      </c>
      <c r="C827" t="str">
        <f>IFERROR(VLOOKUP(Table1[[#This Row],[Ticker]],[1]!Table1[[Symbol]:[Industry]],2,FALSE),"-")</f>
        <v>-</v>
      </c>
      <c r="D827" t="s">
        <v>1556</v>
      </c>
      <c r="E827">
        <v>3511.9596350249999</v>
      </c>
      <c r="F827">
        <v>153.31</v>
      </c>
      <c r="G827">
        <v>-1.00903312154846</v>
      </c>
      <c r="H827">
        <v>-5.0136350889797496</v>
      </c>
      <c r="I827">
        <v>-5.9950700781199302</v>
      </c>
      <c r="J827">
        <v>-1.03776605559233</v>
      </c>
      <c r="K827">
        <v>150.384378796753</v>
      </c>
      <c r="L827">
        <v>146.44507395476401</v>
      </c>
      <c r="M827">
        <v>50.892344077346699</v>
      </c>
      <c r="N827">
        <v>1.1379019921361799</v>
      </c>
      <c r="O827">
        <v>14.7348509555802</v>
      </c>
      <c r="P827">
        <v>27.758333333333301</v>
      </c>
      <c r="Q827">
        <v>5.534030071802E-2</v>
      </c>
    </row>
    <row r="828" spans="1:17" hidden="1" x14ac:dyDescent="0.3">
      <c r="A828" t="s">
        <v>1798</v>
      </c>
      <c r="B828" t="s">
        <v>1799</v>
      </c>
      <c r="C828" t="str">
        <f>IFERROR(VLOOKUP(Table1[[#This Row],[Ticker]],[1]!Table1[[Symbol]:[Industry]],2,FALSE),"-")</f>
        <v>-</v>
      </c>
      <c r="D828" t="s">
        <v>621</v>
      </c>
      <c r="E828">
        <v>3503.7640739599901</v>
      </c>
      <c r="F828">
        <v>1906.5</v>
      </c>
      <c r="G828">
        <v>108.378511253387</v>
      </c>
      <c r="H828">
        <v>5.9652733220943697</v>
      </c>
      <c r="I828">
        <v>28.458167895268701</v>
      </c>
      <c r="J828">
        <v>6.5409645523211504</v>
      </c>
      <c r="K828">
        <v>1775.4378817203601</v>
      </c>
      <c r="L828">
        <v>1463.73955359758</v>
      </c>
      <c r="M828">
        <v>37.7108387358115</v>
      </c>
      <c r="N828">
        <v>1.3730808129529699</v>
      </c>
      <c r="O828">
        <v>14.6079202727511</v>
      </c>
      <c r="P828">
        <v>139.49500659506299</v>
      </c>
      <c r="Q828">
        <v>0.17702812467040399</v>
      </c>
    </row>
    <row r="829" spans="1:17" hidden="1" x14ac:dyDescent="0.3">
      <c r="A829" t="s">
        <v>1800</v>
      </c>
      <c r="B829" t="s">
        <v>1801</v>
      </c>
      <c r="C829" t="str">
        <f>IFERROR(VLOOKUP(Table1[[#This Row],[Ticker]],[1]!Table1[[Symbol]:[Industry]],2,FALSE),"-")</f>
        <v>-</v>
      </c>
      <c r="D829" t="s">
        <v>35</v>
      </c>
      <c r="E829">
        <v>3503.1032747999998</v>
      </c>
      <c r="F829">
        <v>588.70000000000005</v>
      </c>
      <c r="G829">
        <v>-0.23867361134763199</v>
      </c>
      <c r="H829">
        <v>12.9352244870552</v>
      </c>
      <c r="I829">
        <v>15.7377480458333</v>
      </c>
      <c r="J829">
        <v>0.35183647942231899</v>
      </c>
      <c r="K829">
        <v>522.43227386050205</v>
      </c>
      <c r="M829">
        <v>50.6786435105995</v>
      </c>
      <c r="N829">
        <v>1.59307938000064</v>
      </c>
      <c r="O829">
        <v>2.7688126380159601</v>
      </c>
      <c r="P829">
        <v>36.732086865636902</v>
      </c>
    </row>
    <row r="830" spans="1:17" hidden="1" x14ac:dyDescent="0.3">
      <c r="A830" t="s">
        <v>1802</v>
      </c>
      <c r="B830" t="s">
        <v>1803</v>
      </c>
      <c r="C830" t="str">
        <f>IFERROR(VLOOKUP(Table1[[#This Row],[Ticker]],[1]!Table1[[Symbol]:[Industry]],2,FALSE),"-")</f>
        <v>-</v>
      </c>
      <c r="D830" t="s">
        <v>129</v>
      </c>
      <c r="E830">
        <v>3494.83108429</v>
      </c>
      <c r="F830">
        <v>130.05000000000001</v>
      </c>
      <c r="G830">
        <v>43.919581406635899</v>
      </c>
      <c r="H830">
        <v>7.5418719909204004</v>
      </c>
      <c r="I830">
        <v>31.254617923757898</v>
      </c>
      <c r="J830">
        <v>0.335454988877737</v>
      </c>
      <c r="K830">
        <v>114.90511905455701</v>
      </c>
      <c r="L830">
        <v>97.547168588495396</v>
      </c>
      <c r="M830">
        <v>56.3008836892243</v>
      </c>
      <c r="N830">
        <v>0.63609123937545997</v>
      </c>
      <c r="O830">
        <v>5.5747789311803198</v>
      </c>
      <c r="P830">
        <v>90.689149560117301</v>
      </c>
      <c r="Q830">
        <v>0.14739458072078901</v>
      </c>
    </row>
    <row r="831" spans="1:17" x14ac:dyDescent="0.3">
      <c r="A831" t="s">
        <v>1804</v>
      </c>
      <c r="B831" t="s">
        <v>1805</v>
      </c>
      <c r="C831" t="str">
        <f>IFERROR(VLOOKUP(Table1[[#This Row],[Ticker]],[1]!Table1[[Symbol]:[Industry]],2,FALSE),"-")</f>
        <v>-</v>
      </c>
      <c r="D831" t="s">
        <v>109</v>
      </c>
      <c r="E831">
        <v>3484.7590427999999</v>
      </c>
      <c r="F831">
        <v>22.04</v>
      </c>
      <c r="G831">
        <v>-31.051477365327798</v>
      </c>
      <c r="H831">
        <v>-8.3069836031166293</v>
      </c>
      <c r="I831">
        <v>-35.888071092533501</v>
      </c>
      <c r="J831">
        <v>-6.2901394956013403</v>
      </c>
      <c r="K831">
        <v>23.870332534321399</v>
      </c>
      <c r="L831">
        <v>26.0446415672208</v>
      </c>
      <c r="M831">
        <v>40.499942296388298</v>
      </c>
      <c r="N831">
        <v>0.39896540466246999</v>
      </c>
      <c r="O831">
        <v>104.854809437386</v>
      </c>
      <c r="P831">
        <v>31.976047904191599</v>
      </c>
    </row>
    <row r="832" spans="1:17" hidden="1" x14ac:dyDescent="0.3">
      <c r="A832" t="s">
        <v>1806</v>
      </c>
      <c r="B832" t="s">
        <v>1807</v>
      </c>
      <c r="C832" t="str">
        <f>IFERROR(VLOOKUP(Table1[[#This Row],[Ticker]],[1]!Table1[[Symbol]:[Industry]],2,FALSE),"-")</f>
        <v>-</v>
      </c>
      <c r="D832" t="s">
        <v>95</v>
      </c>
      <c r="E832">
        <v>3458.0206431000001</v>
      </c>
      <c r="F832">
        <v>1692.75</v>
      </c>
      <c r="G832">
        <v>100.885786397641</v>
      </c>
      <c r="H832">
        <v>29.149443205313101</v>
      </c>
      <c r="I832">
        <v>2.4479297976569701</v>
      </c>
      <c r="J832">
        <v>15.6848620107857</v>
      </c>
      <c r="K832">
        <v>1349.3297328450999</v>
      </c>
      <c r="L832">
        <v>1254.79923643098</v>
      </c>
      <c r="M832">
        <v>55.275152461058397</v>
      </c>
      <c r="N832">
        <v>3.0569650186162098</v>
      </c>
      <c r="O832">
        <v>3.9698715108551199</v>
      </c>
      <c r="P832">
        <v>129.681139755766</v>
      </c>
      <c r="Q832">
        <v>9.9202261827106994E-2</v>
      </c>
    </row>
    <row r="833" spans="1:17" x14ac:dyDescent="0.3">
      <c r="A833" t="s">
        <v>1808</v>
      </c>
      <c r="B833" t="s">
        <v>1809</v>
      </c>
      <c r="C833" t="str">
        <f>IFERROR(VLOOKUP(Table1[[#This Row],[Ticker]],[1]!Table1[[Symbol]:[Industry]],2,FALSE),"-")</f>
        <v>-</v>
      </c>
      <c r="D833" t="s">
        <v>46</v>
      </c>
      <c r="E833">
        <v>3455.7376825400002</v>
      </c>
      <c r="F833">
        <v>577.35</v>
      </c>
      <c r="G833">
        <v>34.817758470091803</v>
      </c>
      <c r="H833">
        <v>12.7911823357479</v>
      </c>
      <c r="I833">
        <v>-38.013756597687298</v>
      </c>
      <c r="J833">
        <v>12.8378719942733</v>
      </c>
      <c r="K833">
        <v>537.93337259498196</v>
      </c>
      <c r="L833">
        <v>567.86689576696199</v>
      </c>
      <c r="M833">
        <v>45.7013783860519</v>
      </c>
      <c r="N833">
        <v>1.59062825871525</v>
      </c>
      <c r="O833">
        <v>74.772668225513101</v>
      </c>
      <c r="P833">
        <v>66.359314219853005</v>
      </c>
      <c r="Q833">
        <v>0.14403882709587501</v>
      </c>
    </row>
    <row r="834" spans="1:17" hidden="1" x14ac:dyDescent="0.3">
      <c r="A834" t="s">
        <v>1810</v>
      </c>
      <c r="B834" t="s">
        <v>1811</v>
      </c>
      <c r="C834" t="str">
        <f>IFERROR(VLOOKUP(Table1[[#This Row],[Ticker]],[1]!Table1[[Symbol]:[Industry]],2,FALSE),"-")</f>
        <v>-</v>
      </c>
      <c r="D834" t="s">
        <v>1812</v>
      </c>
      <c r="E834">
        <v>3425.3921624999998</v>
      </c>
      <c r="F834">
        <v>737.1</v>
      </c>
      <c r="G834">
        <v>6313.28063672393</v>
      </c>
      <c r="H834">
        <v>-22.164588192935899</v>
      </c>
      <c r="I834">
        <v>498.99644686916503</v>
      </c>
      <c r="J834">
        <v>-3.8412612181479</v>
      </c>
      <c r="K834">
        <v>649.56975772856094</v>
      </c>
      <c r="L834">
        <v>284.81688378129201</v>
      </c>
      <c r="M834">
        <v>73.406246031263905</v>
      </c>
      <c r="N834">
        <v>0.73994608671814299</v>
      </c>
      <c r="O834">
        <v>28.707095373762002</v>
      </c>
    </row>
    <row r="835" spans="1:17" x14ac:dyDescent="0.3">
      <c r="A835" t="s">
        <v>1813</v>
      </c>
      <c r="B835" t="s">
        <v>1814</v>
      </c>
      <c r="C835" t="str">
        <f>IFERROR(VLOOKUP(Table1[[#This Row],[Ticker]],[1]!Table1[[Symbol]:[Industry]],2,FALSE),"-")</f>
        <v>-</v>
      </c>
      <c r="D835" t="s">
        <v>188</v>
      </c>
      <c r="E835">
        <v>3412.7718917000002</v>
      </c>
      <c r="F835">
        <v>264.66000000000003</v>
      </c>
      <c r="G835">
        <v>12.0619292310997</v>
      </c>
      <c r="H835">
        <v>7.9436061989102802</v>
      </c>
      <c r="I835">
        <v>14.2025859040535</v>
      </c>
      <c r="J835">
        <v>-0.62983230860399797</v>
      </c>
      <c r="K835">
        <v>245.360338749368</v>
      </c>
      <c r="L835">
        <v>227.87214528277201</v>
      </c>
      <c r="M835">
        <v>46.220275085723699</v>
      </c>
      <c r="N835">
        <v>1.33797939399387</v>
      </c>
      <c r="O835">
        <v>3.69908561928511</v>
      </c>
      <c r="P835">
        <v>40.926517571884901</v>
      </c>
      <c r="Q835">
        <v>-7.8267535475611993E-2</v>
      </c>
    </row>
    <row r="836" spans="1:17" hidden="1" x14ac:dyDescent="0.3">
      <c r="A836" t="s">
        <v>1815</v>
      </c>
      <c r="B836" t="s">
        <v>1816</v>
      </c>
      <c r="C836" t="str">
        <f>IFERROR(VLOOKUP(Table1[[#This Row],[Ticker]],[1]!Table1[[Symbol]:[Industry]],2,FALSE),"-")</f>
        <v>-</v>
      </c>
      <c r="D836" t="s">
        <v>202</v>
      </c>
      <c r="E836">
        <v>3409.0617158099999</v>
      </c>
      <c r="F836">
        <v>360.95</v>
      </c>
      <c r="G836">
        <v>93.619500198051696</v>
      </c>
      <c r="H836">
        <v>11.1986408287237</v>
      </c>
      <c r="I836">
        <v>53.131725993972999</v>
      </c>
      <c r="J836">
        <v>-4.1650849154192802</v>
      </c>
      <c r="K836">
        <v>328.903494617837</v>
      </c>
      <c r="L836">
        <v>274.99433692904199</v>
      </c>
      <c r="M836">
        <v>39.360204073898899</v>
      </c>
      <c r="N836">
        <v>1.0452682025492499</v>
      </c>
      <c r="O836">
        <v>11.095719628757401</v>
      </c>
      <c r="P836">
        <v>138.28543655741601</v>
      </c>
      <c r="Q836">
        <v>0.14815710696432899</v>
      </c>
    </row>
    <row r="837" spans="1:17" hidden="1" x14ac:dyDescent="0.3">
      <c r="A837" t="s">
        <v>1817</v>
      </c>
      <c r="B837" t="s">
        <v>1818</v>
      </c>
      <c r="C837" t="str">
        <f>IFERROR(VLOOKUP(Table1[[#This Row],[Ticker]],[1]!Table1[[Symbol]:[Industry]],2,FALSE),"-")</f>
        <v>-</v>
      </c>
      <c r="D837" t="s">
        <v>255</v>
      </c>
      <c r="E837">
        <v>3391.14448872</v>
      </c>
      <c r="F837">
        <v>562</v>
      </c>
      <c r="G837">
        <v>50.172771643182301</v>
      </c>
      <c r="H837">
        <v>-2.0757071061290202</v>
      </c>
      <c r="I837">
        <v>3.04811962333038</v>
      </c>
      <c r="J837">
        <v>-0.667271317670036</v>
      </c>
      <c r="K837">
        <v>531.52595045600196</v>
      </c>
      <c r="L837">
        <v>473.07544194882797</v>
      </c>
      <c r="M837">
        <v>82.575382994540703</v>
      </c>
      <c r="N837">
        <v>0.77488942026904295</v>
      </c>
      <c r="O837">
        <v>5.8718861209964501</v>
      </c>
      <c r="P837">
        <v>81.144238517324695</v>
      </c>
      <c r="Q837">
        <v>8.4980427634419001E-2</v>
      </c>
    </row>
    <row r="838" spans="1:17" x14ac:dyDescent="0.3">
      <c r="A838" t="s">
        <v>1819</v>
      </c>
      <c r="B838" t="s">
        <v>1820</v>
      </c>
      <c r="C838" t="str">
        <f>IFERROR(VLOOKUP(Table1[[#This Row],[Ticker]],[1]!Table1[[Symbol]:[Industry]],2,FALSE),"-")</f>
        <v>-</v>
      </c>
      <c r="D838" t="s">
        <v>238</v>
      </c>
      <c r="E838">
        <v>3386.9602570000002</v>
      </c>
      <c r="F838">
        <v>349.3</v>
      </c>
      <c r="G838">
        <v>63.112411864623702</v>
      </c>
      <c r="H838">
        <v>-7.3424327543101704</v>
      </c>
      <c r="I838">
        <v>11.022953036920599</v>
      </c>
      <c r="J838">
        <v>0.30624055710550402</v>
      </c>
      <c r="K838">
        <v>320.99523681321398</v>
      </c>
      <c r="L838">
        <v>294.82439766047901</v>
      </c>
      <c r="M838">
        <v>78.129479794848194</v>
      </c>
      <c r="N838">
        <v>1.35860770698522</v>
      </c>
      <c r="O838">
        <v>14.9584884053821</v>
      </c>
      <c r="P838">
        <v>97.177533163985302</v>
      </c>
      <c r="Q838">
        <v>0.10945019620192201</v>
      </c>
    </row>
    <row r="839" spans="1:17" hidden="1" x14ac:dyDescent="0.3">
      <c r="A839" t="s">
        <v>1821</v>
      </c>
      <c r="B839" t="s">
        <v>1822</v>
      </c>
      <c r="C839" t="str">
        <f>IFERROR(VLOOKUP(Table1[[#This Row],[Ticker]],[1]!Table1[[Symbol]:[Industry]],2,FALSE),"-")</f>
        <v>-</v>
      </c>
      <c r="D839" t="s">
        <v>417</v>
      </c>
      <c r="E839">
        <v>3381.9480922500002</v>
      </c>
      <c r="F839">
        <v>667.9</v>
      </c>
      <c r="G839">
        <v>95.606382305021299</v>
      </c>
      <c r="H839">
        <v>12.9383056234192</v>
      </c>
      <c r="I839">
        <v>64.685627187974205</v>
      </c>
      <c r="J839">
        <v>-5.0598073945350803</v>
      </c>
      <c r="K839">
        <v>597.07179164043498</v>
      </c>
      <c r="L839">
        <v>466.38791804066699</v>
      </c>
      <c r="M839">
        <v>50.339103410148198</v>
      </c>
      <c r="N839">
        <v>0.29696575581718698</v>
      </c>
      <c r="O839">
        <v>9.2229375655038304</v>
      </c>
      <c r="P839">
        <v>128.41997264021799</v>
      </c>
    </row>
    <row r="840" spans="1:17" x14ac:dyDescent="0.3">
      <c r="A840" t="s">
        <v>1823</v>
      </c>
      <c r="B840" t="s">
        <v>1824</v>
      </c>
      <c r="C840" t="str">
        <f>IFERROR(VLOOKUP(Table1[[#This Row],[Ticker]],[1]!Table1[[Symbol]:[Industry]],2,FALSE),"-")</f>
        <v>-</v>
      </c>
      <c r="D840" t="s">
        <v>21</v>
      </c>
      <c r="E840">
        <v>3360.8695487999998</v>
      </c>
      <c r="F840">
        <v>611.20000000000005</v>
      </c>
      <c r="G840">
        <v>-15.4210393248822</v>
      </c>
      <c r="H840">
        <v>3.83400553630702</v>
      </c>
      <c r="I840">
        <v>-28.771237011209799</v>
      </c>
      <c r="J840">
        <v>4.3406363639059604</v>
      </c>
      <c r="K840">
        <v>583.01674261504104</v>
      </c>
      <c r="L840">
        <v>584.51708957972596</v>
      </c>
      <c r="M840">
        <v>45.837713370009098</v>
      </c>
      <c r="N840">
        <v>1.61431075498881</v>
      </c>
      <c r="O840">
        <v>29.499345549738202</v>
      </c>
      <c r="P840">
        <v>35.822222222222202</v>
      </c>
      <c r="Q840">
        <v>0.123306448034168</v>
      </c>
    </row>
    <row r="841" spans="1:17" x14ac:dyDescent="0.3">
      <c r="A841" t="s">
        <v>1825</v>
      </c>
      <c r="B841" t="s">
        <v>1826</v>
      </c>
      <c r="C841" t="str">
        <f>IFERROR(VLOOKUP(Table1[[#This Row],[Ticker]],[1]!Table1[[Symbol]:[Industry]],2,FALSE),"-")</f>
        <v>-</v>
      </c>
      <c r="D841" t="s">
        <v>73</v>
      </c>
      <c r="E841">
        <v>3350.6902408149999</v>
      </c>
      <c r="F841">
        <v>1420.05</v>
      </c>
      <c r="G841">
        <v>100.48577963148701</v>
      </c>
      <c r="H841">
        <v>58.970817773511897</v>
      </c>
      <c r="I841">
        <v>80.529762017413802</v>
      </c>
      <c r="J841">
        <v>9.5237042067660393</v>
      </c>
      <c r="K841">
        <v>940.51302566354002</v>
      </c>
      <c r="L841">
        <v>772.86217360280398</v>
      </c>
      <c r="M841">
        <v>89.171841007914594</v>
      </c>
      <c r="N841">
        <v>2.95229369315317</v>
      </c>
      <c r="O841">
        <v>7.5349459526073002</v>
      </c>
      <c r="P841">
        <v>134.93258334022599</v>
      </c>
      <c r="Q841">
        <v>5.8970774747373E-2</v>
      </c>
    </row>
    <row r="842" spans="1:17" hidden="1" x14ac:dyDescent="0.3">
      <c r="A842" t="s">
        <v>1827</v>
      </c>
      <c r="B842" t="s">
        <v>1828</v>
      </c>
      <c r="C842" t="str">
        <f>IFERROR(VLOOKUP(Table1[[#This Row],[Ticker]],[1]!Table1[[Symbol]:[Industry]],2,FALSE),"-")</f>
        <v>-</v>
      </c>
      <c r="D842" t="s">
        <v>1408</v>
      </c>
      <c r="E842">
        <v>3350.1216323250001</v>
      </c>
      <c r="F842">
        <v>8077.1</v>
      </c>
      <c r="G842">
        <v>-0.249179987375068</v>
      </c>
      <c r="H842">
        <v>22.764418951039701</v>
      </c>
      <c r="I842">
        <v>-3.3699966639583701</v>
      </c>
      <c r="J842">
        <v>-3.8137892391016299</v>
      </c>
      <c r="K842">
        <v>7083.8371432889198</v>
      </c>
      <c r="L842">
        <v>6872.0500405807097</v>
      </c>
      <c r="M842">
        <v>43.878504284347201</v>
      </c>
      <c r="N842">
        <v>0.75928565564900696</v>
      </c>
      <c r="O842">
        <v>6.7214718153792701</v>
      </c>
      <c r="P842">
        <v>39.0194576638755</v>
      </c>
      <c r="Q842">
        <v>-6.9371494902895001E-2</v>
      </c>
    </row>
    <row r="843" spans="1:17" x14ac:dyDescent="0.3">
      <c r="A843" t="s">
        <v>1829</v>
      </c>
      <c r="B843" t="s">
        <v>1830</v>
      </c>
      <c r="C843" t="str">
        <f>IFERROR(VLOOKUP(Table1[[#This Row],[Ticker]],[1]!Table1[[Symbol]:[Industry]],2,FALSE),"-")</f>
        <v>-</v>
      </c>
      <c r="D843" t="s">
        <v>124</v>
      </c>
      <c r="E843">
        <v>3339.26406</v>
      </c>
      <c r="F843">
        <v>583.9</v>
      </c>
      <c r="G843">
        <v>147.30276199123301</v>
      </c>
      <c r="H843">
        <v>47.7032301358566</v>
      </c>
      <c r="I843">
        <v>81.342294209920297</v>
      </c>
      <c r="J843">
        <v>-5.2749417145250197</v>
      </c>
      <c r="K843">
        <v>457.086659221226</v>
      </c>
      <c r="L843">
        <v>337.31961472718598</v>
      </c>
      <c r="M843">
        <v>60.301524540595501</v>
      </c>
      <c r="N843">
        <v>1.50366032297983</v>
      </c>
      <c r="O843">
        <v>24.5675629388594</v>
      </c>
      <c r="P843">
        <v>180.451488952929</v>
      </c>
      <c r="Q843">
        <v>6.9469718887107998E-2</v>
      </c>
    </row>
    <row r="844" spans="1:17" hidden="1" x14ac:dyDescent="0.3">
      <c r="A844" t="s">
        <v>1831</v>
      </c>
      <c r="B844" t="s">
        <v>1832</v>
      </c>
      <c r="C844" t="str">
        <f>IFERROR(VLOOKUP(Table1[[#This Row],[Ticker]],[1]!Table1[[Symbol]:[Industry]],2,FALSE),"-")</f>
        <v>-</v>
      </c>
      <c r="D844" t="s">
        <v>283</v>
      </c>
      <c r="E844">
        <v>3324.8756704799998</v>
      </c>
      <c r="F844">
        <v>632.15</v>
      </c>
      <c r="G844">
        <v>-0.567772759031555</v>
      </c>
      <c r="H844">
        <v>-4.4079826898526502</v>
      </c>
      <c r="I844">
        <v>-16.128319925711299</v>
      </c>
      <c r="J844">
        <v>-4.5889190045795303</v>
      </c>
      <c r="K844">
        <v>631.035022606599</v>
      </c>
      <c r="L844">
        <v>611.29114038136299</v>
      </c>
      <c r="M844">
        <v>40.586111863049602</v>
      </c>
      <c r="N844">
        <v>0.68637412962795996</v>
      </c>
      <c r="O844">
        <v>14.3162224155659</v>
      </c>
      <c r="P844">
        <v>29.010204081632601</v>
      </c>
      <c r="Q844">
        <v>-0.10568891839069</v>
      </c>
    </row>
    <row r="845" spans="1:17" hidden="1" x14ac:dyDescent="0.3">
      <c r="A845" t="s">
        <v>1833</v>
      </c>
      <c r="B845" t="s">
        <v>1834</v>
      </c>
      <c r="C845" t="str">
        <f>IFERROR(VLOOKUP(Table1[[#This Row],[Ticker]],[1]!Table1[[Symbol]:[Industry]],2,FALSE),"-")</f>
        <v>-</v>
      </c>
      <c r="D845" t="s">
        <v>134</v>
      </c>
      <c r="E845">
        <v>3314.4112974</v>
      </c>
      <c r="F845">
        <v>108.69</v>
      </c>
      <c r="G845">
        <v>79.156548497346904</v>
      </c>
      <c r="H845">
        <v>-6.9404169612643196</v>
      </c>
      <c r="I845">
        <v>-15.809607213000399</v>
      </c>
      <c r="J845">
        <v>3.1008636719851399</v>
      </c>
      <c r="K845">
        <v>108.07280867922999</v>
      </c>
      <c r="L845">
        <v>99.756527622542805</v>
      </c>
      <c r="M845">
        <v>62.481185845590197</v>
      </c>
      <c r="N845">
        <v>2.5527355129436802</v>
      </c>
      <c r="O845">
        <v>48.771736130278697</v>
      </c>
      <c r="P845">
        <v>140.46460176991101</v>
      </c>
      <c r="Q845">
        <v>0.19389308602896499</v>
      </c>
    </row>
    <row r="846" spans="1:17" x14ac:dyDescent="0.3">
      <c r="A846" t="s">
        <v>1835</v>
      </c>
      <c r="B846" t="s">
        <v>1836</v>
      </c>
      <c r="C846" t="str">
        <f>IFERROR(VLOOKUP(Table1[[#This Row],[Ticker]],[1]!Table1[[Symbol]:[Industry]],2,FALSE),"-")</f>
        <v>-</v>
      </c>
      <c r="D846" t="s">
        <v>65</v>
      </c>
      <c r="E846">
        <v>3308.1549229399998</v>
      </c>
      <c r="F846">
        <v>352.85</v>
      </c>
      <c r="G846">
        <v>26.493642484086902</v>
      </c>
      <c r="H846">
        <v>5.1129372525407097</v>
      </c>
      <c r="I846">
        <v>-0.68900969913846399</v>
      </c>
      <c r="J846">
        <v>-1.1795188606104401</v>
      </c>
      <c r="K846">
        <v>333.51723944713098</v>
      </c>
      <c r="L846">
        <v>307.47430741892401</v>
      </c>
      <c r="M846">
        <v>45.377444235701702</v>
      </c>
      <c r="N846">
        <v>1.4788629529945101</v>
      </c>
      <c r="O846">
        <v>9.6641632421708703</v>
      </c>
      <c r="P846">
        <v>67.227488151658704</v>
      </c>
      <c r="Q846">
        <v>4.9768492253974998E-2</v>
      </c>
    </row>
    <row r="847" spans="1:17" hidden="1" x14ac:dyDescent="0.3">
      <c r="A847" t="s">
        <v>1837</v>
      </c>
      <c r="B847" t="s">
        <v>1838</v>
      </c>
      <c r="C847" t="str">
        <f>IFERROR(VLOOKUP(Table1[[#This Row],[Ticker]],[1]!Table1[[Symbol]:[Industry]],2,FALSE),"-")</f>
        <v>-</v>
      </c>
      <c r="D847" t="s">
        <v>268</v>
      </c>
      <c r="E847">
        <v>3295.0185562500001</v>
      </c>
      <c r="F847">
        <v>2037.6</v>
      </c>
      <c r="G847">
        <v>59.208521389729697</v>
      </c>
      <c r="H847">
        <v>9.1039330651181896</v>
      </c>
      <c r="I847">
        <v>29.099960323458198</v>
      </c>
      <c r="J847">
        <v>-4.3075704234554903</v>
      </c>
      <c r="K847">
        <v>1821.5462845964801</v>
      </c>
      <c r="L847">
        <v>1513.73513434962</v>
      </c>
      <c r="M847">
        <v>73.702428720381107</v>
      </c>
      <c r="N847">
        <v>1.2420511585291301</v>
      </c>
      <c r="O847">
        <v>11.356497840596701</v>
      </c>
      <c r="P847">
        <v>105.558638083228</v>
      </c>
      <c r="Q847">
        <v>3.4423738030139997E-2</v>
      </c>
    </row>
    <row r="848" spans="1:17" hidden="1" x14ac:dyDescent="0.3">
      <c r="A848" t="s">
        <v>1839</v>
      </c>
      <c r="B848" t="s">
        <v>1840</v>
      </c>
      <c r="C848" t="str">
        <f>IFERROR(VLOOKUP(Table1[[#This Row],[Ticker]],[1]!Table1[[Symbol]:[Industry]],2,FALSE),"-")</f>
        <v>-</v>
      </c>
      <c r="D848" t="s">
        <v>255</v>
      </c>
      <c r="E848">
        <v>3286.223746575</v>
      </c>
      <c r="F848">
        <v>554.15</v>
      </c>
      <c r="G848">
        <v>36.090931620253002</v>
      </c>
      <c r="H848">
        <v>8.5053813376829908</v>
      </c>
      <c r="I848">
        <v>31.290188692181399</v>
      </c>
      <c r="J848">
        <v>2.1825374370551498</v>
      </c>
      <c r="K848">
        <v>491.05797970151798</v>
      </c>
      <c r="L848">
        <v>430.68834539768</v>
      </c>
      <c r="M848">
        <v>55.5370945966908</v>
      </c>
      <c r="N848">
        <v>1.9329291061120699</v>
      </c>
      <c r="O848">
        <v>1.6872687900387899</v>
      </c>
      <c r="P848">
        <v>66.736873777644007</v>
      </c>
      <c r="Q848">
        <v>0.121729298038802</v>
      </c>
    </row>
    <row r="849" spans="1:17" hidden="1" x14ac:dyDescent="0.3">
      <c r="A849" t="s">
        <v>1841</v>
      </c>
      <c r="B849" t="s">
        <v>1842</v>
      </c>
      <c r="C849" t="str">
        <f>IFERROR(VLOOKUP(Table1[[#This Row],[Ticker]],[1]!Table1[[Symbol]:[Industry]],2,FALSE),"-")</f>
        <v>-</v>
      </c>
      <c r="D849" t="s">
        <v>191</v>
      </c>
      <c r="E849">
        <v>3281.59044696</v>
      </c>
      <c r="F849">
        <v>2092.35</v>
      </c>
      <c r="G849">
        <v>65.481884761344901</v>
      </c>
      <c r="H849">
        <v>-11.057144652130001</v>
      </c>
      <c r="I849">
        <v>46.565293138416699</v>
      </c>
      <c r="J849">
        <v>-1.05982403305492</v>
      </c>
      <c r="K849">
        <v>2079.2773864457999</v>
      </c>
      <c r="L849">
        <v>1727.81241117894</v>
      </c>
      <c r="M849">
        <v>59.997469875734197</v>
      </c>
      <c r="N849">
        <v>0.67652713905426898</v>
      </c>
      <c r="O849">
        <v>18.527015078739201</v>
      </c>
      <c r="P849">
        <v>111.124564855456</v>
      </c>
      <c r="Q849">
        <v>0.15427594200203201</v>
      </c>
    </row>
    <row r="850" spans="1:17" hidden="1" x14ac:dyDescent="0.3">
      <c r="A850" t="s">
        <v>1843</v>
      </c>
      <c r="B850" t="s">
        <v>1844</v>
      </c>
      <c r="C850" t="str">
        <f>IFERROR(VLOOKUP(Table1[[#This Row],[Ticker]],[1]!Table1[[Symbol]:[Industry]],2,FALSE),"-")</f>
        <v>-</v>
      </c>
      <c r="D850" t="s">
        <v>485</v>
      </c>
      <c r="E850">
        <v>3258.9082552</v>
      </c>
      <c r="F850">
        <v>555.70000000000005</v>
      </c>
      <c r="G850">
        <v>21.337809546017802</v>
      </c>
      <c r="H850">
        <v>-5.5991995011973099</v>
      </c>
      <c r="I850">
        <v>12.4613556394326</v>
      </c>
      <c r="J850">
        <v>-3.3990896634912802</v>
      </c>
      <c r="K850">
        <v>559.626984524416</v>
      </c>
      <c r="L850">
        <v>500.964343085444</v>
      </c>
      <c r="M850">
        <v>40.858975822637397</v>
      </c>
      <c r="N850">
        <v>1.00881453895561</v>
      </c>
      <c r="O850">
        <v>18.760122368184199</v>
      </c>
      <c r="P850">
        <v>55.223463687150797</v>
      </c>
      <c r="Q850">
        <v>4.1613607523567998E-2</v>
      </c>
    </row>
    <row r="851" spans="1:17" hidden="1" x14ac:dyDescent="0.3">
      <c r="A851" t="s">
        <v>1845</v>
      </c>
      <c r="B851" t="s">
        <v>1846</v>
      </c>
      <c r="C851" t="str">
        <f>IFERROR(VLOOKUP(Table1[[#This Row],[Ticker]],[1]!Table1[[Symbol]:[Industry]],2,FALSE),"-")</f>
        <v>-</v>
      </c>
      <c r="D851" t="s">
        <v>146</v>
      </c>
      <c r="E851">
        <v>3248.6713399800001</v>
      </c>
      <c r="F851">
        <v>426.15</v>
      </c>
      <c r="G851">
        <v>194.779223159259</v>
      </c>
      <c r="H851">
        <v>13.6860649917296</v>
      </c>
      <c r="I851">
        <v>-6.6485830504752199</v>
      </c>
      <c r="J851">
        <v>-3.7982434618215999</v>
      </c>
      <c r="K851">
        <v>368.25535591963597</v>
      </c>
      <c r="L851">
        <v>335.01737283552598</v>
      </c>
      <c r="M851">
        <v>64.382875242018699</v>
      </c>
      <c r="N851">
        <v>1.96703005102371</v>
      </c>
      <c r="O851">
        <v>13.3873049395752</v>
      </c>
      <c r="P851">
        <v>262.989778534923</v>
      </c>
      <c r="Q851">
        <v>7.7043872304655994E-2</v>
      </c>
    </row>
    <row r="852" spans="1:17" x14ac:dyDescent="0.3">
      <c r="A852" t="s">
        <v>1847</v>
      </c>
      <c r="B852" t="s">
        <v>1848</v>
      </c>
      <c r="C852" t="str">
        <f>IFERROR(VLOOKUP(Table1[[#This Row],[Ticker]],[1]!Table1[[Symbol]:[Industry]],2,FALSE),"-")</f>
        <v>-</v>
      </c>
      <c r="D852" t="s">
        <v>255</v>
      </c>
      <c r="E852">
        <v>3229.5538802999999</v>
      </c>
      <c r="F852">
        <v>1280.3</v>
      </c>
      <c r="G852">
        <v>19.489124334453699</v>
      </c>
      <c r="H852">
        <v>0.313969860114442</v>
      </c>
      <c r="I852">
        <v>10.849553408995</v>
      </c>
      <c r="J852">
        <v>-3.0966737291433101E-2</v>
      </c>
      <c r="K852">
        <v>1216.6380884830301</v>
      </c>
      <c r="L852">
        <v>1102.37155989233</v>
      </c>
      <c r="M852">
        <v>68.085776088618402</v>
      </c>
      <c r="N852">
        <v>2.4290096234748901</v>
      </c>
      <c r="O852">
        <v>5.9595407326407699</v>
      </c>
      <c r="P852">
        <v>55.754257907542502</v>
      </c>
      <c r="Q852">
        <v>0.13376743635750499</v>
      </c>
    </row>
    <row r="853" spans="1:17" hidden="1" x14ac:dyDescent="0.3">
      <c r="A853" t="s">
        <v>1849</v>
      </c>
      <c r="B853" t="s">
        <v>1850</v>
      </c>
      <c r="C853" t="str">
        <f>IFERROR(VLOOKUP(Table1[[#This Row],[Ticker]],[1]!Table1[[Symbol]:[Industry]],2,FALSE),"-")</f>
        <v>-</v>
      </c>
      <c r="D853" t="s">
        <v>137</v>
      </c>
      <c r="E853">
        <v>3227.9871392999999</v>
      </c>
      <c r="F853">
        <v>81.93</v>
      </c>
      <c r="G853">
        <v>57.440691273899603</v>
      </c>
      <c r="H853">
        <v>12.932731731625701</v>
      </c>
      <c r="I853">
        <v>73.417112931080496</v>
      </c>
      <c r="J853">
        <v>15.733436051908701</v>
      </c>
      <c r="K853">
        <v>66.461625014981493</v>
      </c>
      <c r="M853">
        <v>59.558297507227401</v>
      </c>
      <c r="N853">
        <v>1.84683335642763</v>
      </c>
      <c r="O853">
        <v>8.5072622970828693</v>
      </c>
      <c r="P853">
        <v>127.583333333333</v>
      </c>
    </row>
    <row r="854" spans="1:17" hidden="1" x14ac:dyDescent="0.3">
      <c r="A854" t="s">
        <v>1851</v>
      </c>
      <c r="B854" t="s">
        <v>1852</v>
      </c>
      <c r="C854" t="str">
        <f>IFERROR(VLOOKUP(Table1[[#This Row],[Ticker]],[1]!Table1[[Symbol]:[Industry]],2,FALSE),"-")</f>
        <v>-</v>
      </c>
      <c r="D854" t="s">
        <v>134</v>
      </c>
      <c r="E854">
        <v>3220.577074155</v>
      </c>
      <c r="F854">
        <v>430.55</v>
      </c>
      <c r="G854">
        <v>64.311752710975696</v>
      </c>
      <c r="H854">
        <v>61.005559061949398</v>
      </c>
      <c r="I854">
        <v>80.288174368156604</v>
      </c>
      <c r="J854">
        <v>37.571300710329503</v>
      </c>
      <c r="K854">
        <v>299.27107645523</v>
      </c>
      <c r="M854">
        <v>40.494362094624499</v>
      </c>
      <c r="N854">
        <v>1.63861948365932</v>
      </c>
      <c r="O854">
        <v>7.18847985135291</v>
      </c>
      <c r="P854">
        <v>154.161747343565</v>
      </c>
    </row>
    <row r="855" spans="1:17" hidden="1" x14ac:dyDescent="0.3">
      <c r="A855" t="s">
        <v>1853</v>
      </c>
      <c r="B855" t="s">
        <v>1854</v>
      </c>
      <c r="C855" t="str">
        <f>IFERROR(VLOOKUP(Table1[[#This Row],[Ticker]],[1]!Table1[[Symbol]:[Industry]],2,FALSE),"-")</f>
        <v>-</v>
      </c>
      <c r="D855" t="s">
        <v>376</v>
      </c>
      <c r="E855">
        <v>3213.7021702500001</v>
      </c>
      <c r="F855">
        <v>4222.95</v>
      </c>
      <c r="G855">
        <v>17.667175208544901</v>
      </c>
      <c r="H855">
        <v>-1.85143671187106</v>
      </c>
      <c r="I855">
        <v>-20.346486408796999</v>
      </c>
      <c r="J855">
        <v>-3.7539295491065099</v>
      </c>
      <c r="K855">
        <v>4184.20726190594</v>
      </c>
      <c r="L855">
        <v>4013.3443188921801</v>
      </c>
      <c r="M855">
        <v>54.572281536455002</v>
      </c>
      <c r="N855">
        <v>0.698196024927624</v>
      </c>
      <c r="O855">
        <v>20.697616595034201</v>
      </c>
      <c r="P855">
        <v>53.283121597096098</v>
      </c>
      <c r="Q855">
        <v>6.9372846762666002E-2</v>
      </c>
    </row>
    <row r="856" spans="1:17" x14ac:dyDescent="0.3">
      <c r="A856" t="s">
        <v>1855</v>
      </c>
      <c r="B856" t="s">
        <v>1856</v>
      </c>
      <c r="C856" t="str">
        <f>IFERROR(VLOOKUP(Table1[[#This Row],[Ticker]],[1]!Table1[[Symbol]:[Industry]],2,FALSE),"-")</f>
        <v>-</v>
      </c>
      <c r="D856" t="s">
        <v>508</v>
      </c>
      <c r="E856">
        <v>3202.3534799399999</v>
      </c>
      <c r="F856">
        <v>1046.8</v>
      </c>
      <c r="G856">
        <v>24.788890942556201</v>
      </c>
      <c r="H856">
        <v>-4.3392479119703902</v>
      </c>
      <c r="I856">
        <v>6.846198604598E-2</v>
      </c>
      <c r="J856">
        <v>-2.7258682759526098</v>
      </c>
      <c r="K856">
        <v>1081.5730246667999</v>
      </c>
      <c r="L856">
        <v>1003.89473740944</v>
      </c>
      <c r="M856">
        <v>30.7716093353128</v>
      </c>
      <c r="N856">
        <v>0.68189777967031695</v>
      </c>
      <c r="O856">
        <v>20.744172716851299</v>
      </c>
      <c r="P856">
        <v>53.220140515222397</v>
      </c>
      <c r="Q856">
        <v>5.5886929144748999E-2</v>
      </c>
    </row>
    <row r="857" spans="1:17" x14ac:dyDescent="0.3">
      <c r="A857" t="s">
        <v>1857</v>
      </c>
      <c r="B857" t="s">
        <v>1858</v>
      </c>
      <c r="C857" t="str">
        <f>IFERROR(VLOOKUP(Table1[[#This Row],[Ticker]],[1]!Table1[[Symbol]:[Industry]],2,FALSE),"-")</f>
        <v>-</v>
      </c>
      <c r="D857" t="s">
        <v>912</v>
      </c>
      <c r="E857">
        <v>3190.1880545499998</v>
      </c>
      <c r="F857">
        <v>335</v>
      </c>
      <c r="G857">
        <v>60.9574475755281</v>
      </c>
      <c r="H857">
        <v>21.4731912212028</v>
      </c>
      <c r="I857">
        <v>35.498401002521703</v>
      </c>
      <c r="J857">
        <v>13.8834424574764</v>
      </c>
      <c r="K857">
        <v>270.86618630139702</v>
      </c>
      <c r="L857">
        <v>233.77098330182599</v>
      </c>
      <c r="M857">
        <v>66.634261545864106</v>
      </c>
      <c r="N857">
        <v>2.0013237051930699</v>
      </c>
      <c r="O857">
        <v>1.01492537313432</v>
      </c>
      <c r="P857">
        <v>125.05878401074899</v>
      </c>
      <c r="Q857">
        <v>-2.8332919061700002E-4</v>
      </c>
    </row>
    <row r="858" spans="1:17" x14ac:dyDescent="0.3">
      <c r="A858" t="s">
        <v>1859</v>
      </c>
      <c r="B858" t="s">
        <v>1860</v>
      </c>
      <c r="C858" t="str">
        <f>IFERROR(VLOOKUP(Table1[[#This Row],[Ticker]],[1]!Table1[[Symbol]:[Industry]],2,FALSE),"-")</f>
        <v>-</v>
      </c>
      <c r="D858" t="s">
        <v>485</v>
      </c>
      <c r="E858">
        <v>3188.6639001099902</v>
      </c>
      <c r="F858">
        <v>535.29999999999995</v>
      </c>
      <c r="G858">
        <v>2.04163433491984</v>
      </c>
      <c r="H858">
        <v>2.8393695630387201</v>
      </c>
      <c r="I858">
        <v>32.981606765426299</v>
      </c>
      <c r="J858">
        <v>-4.4079730138467896</v>
      </c>
      <c r="K858">
        <v>485.27943308471299</v>
      </c>
      <c r="L858">
        <v>432.393854391003</v>
      </c>
      <c r="M858">
        <v>80.745820755134005</v>
      </c>
      <c r="N858">
        <v>2.2569416197755698</v>
      </c>
      <c r="O858">
        <v>6.7905847188492503</v>
      </c>
      <c r="P858">
        <v>62.7051671732522</v>
      </c>
      <c r="Q858">
        <v>-2.9017375280004001E-2</v>
      </c>
    </row>
    <row r="859" spans="1:17" hidden="1" x14ac:dyDescent="0.3">
      <c r="A859" t="s">
        <v>1861</v>
      </c>
      <c r="B859" t="s">
        <v>1862</v>
      </c>
      <c r="C859" t="str">
        <f>IFERROR(VLOOKUP(Table1[[#This Row],[Ticker]],[1]!Table1[[Symbol]:[Industry]],2,FALSE),"-")</f>
        <v>-</v>
      </c>
      <c r="D859" t="s">
        <v>1453</v>
      </c>
      <c r="E859">
        <v>3181.04884128</v>
      </c>
      <c r="F859">
        <v>216.2</v>
      </c>
      <c r="G859">
        <v>-18.661059925644899</v>
      </c>
      <c r="K859">
        <v>198.53034696656701</v>
      </c>
      <c r="L859">
        <v>172.215069946667</v>
      </c>
      <c r="M859">
        <v>81.1750791682543</v>
      </c>
      <c r="N859">
        <v>1</v>
      </c>
      <c r="O859">
        <v>2.8445883441258202</v>
      </c>
      <c r="P859">
        <v>14.1499472016895</v>
      </c>
      <c r="Q859">
        <v>0.14788253940821999</v>
      </c>
    </row>
    <row r="860" spans="1:17" x14ac:dyDescent="0.3">
      <c r="A860" t="s">
        <v>1863</v>
      </c>
      <c r="B860" t="s">
        <v>1864</v>
      </c>
      <c r="C860" t="str">
        <f>IFERROR(VLOOKUP(Table1[[#This Row],[Ticker]],[1]!Table1[[Symbol]:[Industry]],2,FALSE),"-")</f>
        <v>-</v>
      </c>
      <c r="D860" t="s">
        <v>349</v>
      </c>
      <c r="E860">
        <v>3178.86104492</v>
      </c>
      <c r="F860">
        <v>490.55</v>
      </c>
      <c r="G860">
        <v>2.7746834394602602</v>
      </c>
      <c r="H860">
        <v>6.0328366400860398</v>
      </c>
      <c r="I860">
        <v>16.3553321038716</v>
      </c>
      <c r="J860">
        <v>3.4035228651574299</v>
      </c>
      <c r="K860">
        <v>450.63594234417599</v>
      </c>
      <c r="L860">
        <v>423.841837082675</v>
      </c>
      <c r="M860">
        <v>46.500531005523101</v>
      </c>
      <c r="N860">
        <v>1.16060599697422</v>
      </c>
      <c r="O860">
        <v>2.2729589236571002</v>
      </c>
      <c r="P860">
        <v>40.942393334290998</v>
      </c>
      <c r="Q860">
        <v>-4.9865043206276001E-2</v>
      </c>
    </row>
    <row r="861" spans="1:17" x14ac:dyDescent="0.3">
      <c r="A861" t="s">
        <v>1865</v>
      </c>
      <c r="B861" t="s">
        <v>1866</v>
      </c>
      <c r="C861" t="str">
        <f>IFERROR(VLOOKUP(Table1[[#This Row],[Ticker]],[1]!Table1[[Symbol]:[Industry]],2,FALSE),"-")</f>
        <v>-</v>
      </c>
      <c r="D861" t="s">
        <v>134</v>
      </c>
      <c r="E861">
        <v>3173.9230235999999</v>
      </c>
      <c r="F861">
        <v>555.54999999999995</v>
      </c>
      <c r="G861">
        <v>-19.640247367091199</v>
      </c>
      <c r="H861">
        <v>10.4450594653298</v>
      </c>
      <c r="I861">
        <v>-11.370237255731</v>
      </c>
      <c r="J861">
        <v>4.8523668000577604</v>
      </c>
      <c r="K861">
        <v>507.55722789132699</v>
      </c>
      <c r="L861">
        <v>509.11858599276098</v>
      </c>
      <c r="M861">
        <v>25.704526158445901</v>
      </c>
      <c r="N861">
        <v>1.5177846565897899</v>
      </c>
      <c r="O861">
        <v>31.779317793177899</v>
      </c>
      <c r="P861">
        <v>23.6616583194212</v>
      </c>
    </row>
    <row r="862" spans="1:17" x14ac:dyDescent="0.3">
      <c r="A862" t="s">
        <v>1867</v>
      </c>
      <c r="B862" t="s">
        <v>1868</v>
      </c>
      <c r="C862" t="str">
        <f>IFERROR(VLOOKUP(Table1[[#This Row],[Ticker]],[1]!Table1[[Symbol]:[Industry]],2,FALSE),"-")</f>
        <v>-</v>
      </c>
      <c r="D862" t="s">
        <v>268</v>
      </c>
      <c r="E862">
        <v>3170.4761073</v>
      </c>
      <c r="F862">
        <v>2144.3000000000002</v>
      </c>
      <c r="G862">
        <v>92.977293146708305</v>
      </c>
      <c r="H862">
        <v>6.2382344978162996</v>
      </c>
      <c r="I862">
        <v>41.113846241965703</v>
      </c>
      <c r="J862">
        <v>6.03150555941526</v>
      </c>
      <c r="K862">
        <v>1817.2331612000901</v>
      </c>
      <c r="L862">
        <v>1537.31535865097</v>
      </c>
      <c r="M862">
        <v>52.776054830245499</v>
      </c>
      <c r="N862">
        <v>1.7562069928310799</v>
      </c>
      <c r="O862">
        <v>2.2827962505246302</v>
      </c>
      <c r="P862">
        <v>122.90020790020699</v>
      </c>
      <c r="Q862">
        <v>-1.5016029604069999E-3</v>
      </c>
    </row>
    <row r="863" spans="1:17" x14ac:dyDescent="0.3">
      <c r="A863" t="s">
        <v>1869</v>
      </c>
      <c r="B863" t="s">
        <v>1870</v>
      </c>
      <c r="C863" t="str">
        <f>IFERROR(VLOOKUP(Table1[[#This Row],[Ticker]],[1]!Table1[[Symbol]:[Industry]],2,FALSE),"-")</f>
        <v>-</v>
      </c>
      <c r="D863" t="s">
        <v>1453</v>
      </c>
      <c r="E863">
        <v>3163.2241442300001</v>
      </c>
      <c r="F863">
        <v>518.25</v>
      </c>
      <c r="G863">
        <v>0.29636219408665399</v>
      </c>
      <c r="H863">
        <v>14.3614058625034</v>
      </c>
      <c r="I863">
        <v>0.102532255984851</v>
      </c>
      <c r="J863">
        <v>10.269668128105801</v>
      </c>
      <c r="K863">
        <v>450.68388737038299</v>
      </c>
      <c r="L863">
        <v>448.41729446159002</v>
      </c>
      <c r="M863">
        <v>53.0406719288071</v>
      </c>
      <c r="N863">
        <v>3.3295954893736401</v>
      </c>
      <c r="O863">
        <v>6.3193439459720198</v>
      </c>
      <c r="P863">
        <v>39.708855640921897</v>
      </c>
      <c r="Q863">
        <v>-2.2099592391744E-2</v>
      </c>
    </row>
    <row r="864" spans="1:17" hidden="1" x14ac:dyDescent="0.3">
      <c r="A864" t="s">
        <v>1871</v>
      </c>
      <c r="B864" t="s">
        <v>1872</v>
      </c>
      <c r="C864" t="str">
        <f>IFERROR(VLOOKUP(Table1[[#This Row],[Ticker]],[1]!Table1[[Symbol]:[Industry]],2,FALSE),"-")</f>
        <v>-</v>
      </c>
      <c r="D864" t="s">
        <v>95</v>
      </c>
      <c r="E864">
        <v>3148.6342489650001</v>
      </c>
      <c r="F864">
        <v>2734.95</v>
      </c>
      <c r="G864">
        <v>73.636573497909197</v>
      </c>
      <c r="H864">
        <v>8.1565759980151</v>
      </c>
      <c r="I864">
        <v>-12.2932070829031</v>
      </c>
      <c r="J864">
        <v>1.9405809650340899</v>
      </c>
      <c r="K864">
        <v>2589.6659876897402</v>
      </c>
      <c r="L864">
        <v>2394.5683038307602</v>
      </c>
      <c r="M864">
        <v>42.664563330698201</v>
      </c>
      <c r="N864">
        <v>0.94581909004897302</v>
      </c>
      <c r="O864">
        <v>14.075211612643701</v>
      </c>
      <c r="P864">
        <v>102.573883416043</v>
      </c>
      <c r="Q864">
        <v>0.203048660103573</v>
      </c>
    </row>
    <row r="865" spans="1:17" x14ac:dyDescent="0.3">
      <c r="A865" t="s">
        <v>1873</v>
      </c>
      <c r="B865" t="s">
        <v>1874</v>
      </c>
      <c r="C865" t="str">
        <f>IFERROR(VLOOKUP(Table1[[#This Row],[Ticker]],[1]!Table1[[Symbol]:[Industry]],2,FALSE),"-")</f>
        <v>-</v>
      </c>
      <c r="D865" t="s">
        <v>1746</v>
      </c>
      <c r="E865">
        <v>3148.5480233399999</v>
      </c>
      <c r="F865">
        <v>15.91</v>
      </c>
      <c r="G865">
        <v>-23.099407648552202</v>
      </c>
      <c r="H865">
        <v>-8.9758764877814308</v>
      </c>
      <c r="I865">
        <v>-28.887691873724201</v>
      </c>
      <c r="J865">
        <v>-4.2414153828135204</v>
      </c>
      <c r="K865">
        <v>16.553204595637201</v>
      </c>
      <c r="L865">
        <v>17.878891122398699</v>
      </c>
      <c r="M865">
        <v>62.163143473139101</v>
      </c>
      <c r="N865">
        <v>1.05971032596221</v>
      </c>
      <c r="O865">
        <v>63.733500942803197</v>
      </c>
      <c r="P865">
        <v>23.813229571984401</v>
      </c>
      <c r="Q865">
        <v>1.0201433861826001E-2</v>
      </c>
    </row>
    <row r="866" spans="1:17" hidden="1" x14ac:dyDescent="0.3">
      <c r="A866" t="s">
        <v>1875</v>
      </c>
      <c r="B866" t="s">
        <v>1876</v>
      </c>
      <c r="C866" t="str">
        <f>IFERROR(VLOOKUP(Table1[[#This Row],[Ticker]],[1]!Table1[[Symbol]:[Industry]],2,FALSE),"-")</f>
        <v>-</v>
      </c>
      <c r="D866" t="s">
        <v>49</v>
      </c>
      <c r="E866">
        <v>3146.5237017899999</v>
      </c>
      <c r="F866">
        <v>533.15</v>
      </c>
      <c r="G866">
        <v>50.1282229970803</v>
      </c>
      <c r="H866">
        <v>1.67118233574798</v>
      </c>
      <c r="I866">
        <v>23.269417977147398</v>
      </c>
      <c r="J866">
        <v>0.106389788563514</v>
      </c>
      <c r="K866">
        <v>496.35522956634901</v>
      </c>
      <c r="L866">
        <v>431.700832217825</v>
      </c>
      <c r="M866">
        <v>51.344570970940197</v>
      </c>
      <c r="N866">
        <v>1.03931706245516</v>
      </c>
      <c r="O866">
        <v>5.9645503141705101</v>
      </c>
      <c r="P866">
        <v>80.057413036136396</v>
      </c>
      <c r="Q866">
        <v>3.4061494025410997E-2</v>
      </c>
    </row>
    <row r="867" spans="1:17" x14ac:dyDescent="0.3">
      <c r="A867" t="s">
        <v>1877</v>
      </c>
      <c r="B867" t="s">
        <v>1878</v>
      </c>
      <c r="C867" t="str">
        <f>IFERROR(VLOOKUP(Table1[[#This Row],[Ticker]],[1]!Table1[[Symbol]:[Industry]],2,FALSE),"-")</f>
        <v>-</v>
      </c>
      <c r="D867" t="s">
        <v>1596</v>
      </c>
      <c r="E867">
        <v>3134.2606903849901</v>
      </c>
      <c r="F867">
        <v>133.44999999999999</v>
      </c>
      <c r="G867">
        <v>-71.586231781407704</v>
      </c>
      <c r="H867">
        <v>13.1822179893982</v>
      </c>
      <c r="I867">
        <v>-19.233838364448999</v>
      </c>
      <c r="J867">
        <v>-0.43062533306699002</v>
      </c>
      <c r="K867">
        <v>125.581559653068</v>
      </c>
      <c r="L867">
        <v>141.38820369165299</v>
      </c>
      <c r="M867">
        <v>35.543931123738503</v>
      </c>
      <c r="N867">
        <v>3.4314452346537201</v>
      </c>
      <c r="O867">
        <v>94.7920569501686</v>
      </c>
      <c r="P867">
        <v>27.764480612733301</v>
      </c>
      <c r="Q867">
        <v>-5.8663645221916E-2</v>
      </c>
    </row>
    <row r="868" spans="1:17" hidden="1" x14ac:dyDescent="0.3">
      <c r="A868" t="s">
        <v>1879</v>
      </c>
      <c r="B868" t="s">
        <v>1880</v>
      </c>
      <c r="C868" t="str">
        <f>IFERROR(VLOOKUP(Table1[[#This Row],[Ticker]],[1]!Table1[[Symbol]:[Industry]],2,FALSE),"-")</f>
        <v>-</v>
      </c>
      <c r="D868" t="s">
        <v>255</v>
      </c>
      <c r="E868">
        <v>3129.70416776</v>
      </c>
      <c r="F868">
        <v>1538.65</v>
      </c>
      <c r="G868">
        <v>-25.3069410119334</v>
      </c>
      <c r="H868">
        <v>-4.4273316278697497</v>
      </c>
      <c r="I868">
        <v>-9.3305193547524894</v>
      </c>
      <c r="J868">
        <v>-4.1935008398543498</v>
      </c>
      <c r="K868">
        <v>1557.9127172101601</v>
      </c>
      <c r="M868">
        <v>33.1538270900706</v>
      </c>
      <c r="N868">
        <v>0.52747289482187998</v>
      </c>
      <c r="O868">
        <v>19.913560588827799</v>
      </c>
      <c r="P868">
        <v>27.805465570230002</v>
      </c>
    </row>
    <row r="869" spans="1:17" hidden="1" x14ac:dyDescent="0.3">
      <c r="A869" t="s">
        <v>1881</v>
      </c>
      <c r="B869" t="s">
        <v>1882</v>
      </c>
      <c r="C869" t="str">
        <f>IFERROR(VLOOKUP(Table1[[#This Row],[Ticker]],[1]!Table1[[Symbol]:[Industry]],2,FALSE),"-")</f>
        <v>-</v>
      </c>
      <c r="D869" t="s">
        <v>534</v>
      </c>
      <c r="E869">
        <v>3117.5952812400001</v>
      </c>
      <c r="F869">
        <v>299</v>
      </c>
      <c r="G869">
        <v>-60.774514950288598</v>
      </c>
      <c r="H869">
        <v>-2.40444791635286</v>
      </c>
      <c r="I869">
        <v>-27.379866490233798</v>
      </c>
      <c r="J869">
        <v>1.0170943956095799</v>
      </c>
      <c r="K869">
        <v>293.74456744642498</v>
      </c>
      <c r="M869">
        <v>53.000640340037997</v>
      </c>
      <c r="N869">
        <v>0.97945237314435796</v>
      </c>
      <c r="O869">
        <v>72.040133779264195</v>
      </c>
      <c r="P869">
        <v>21.495327102803699</v>
      </c>
    </row>
    <row r="870" spans="1:17" hidden="1" x14ac:dyDescent="0.3">
      <c r="A870" t="s">
        <v>1883</v>
      </c>
      <c r="B870" t="s">
        <v>1884</v>
      </c>
      <c r="C870" t="str">
        <f>IFERROR(VLOOKUP(Table1[[#This Row],[Ticker]],[1]!Table1[[Symbol]:[Industry]],2,FALSE),"-")</f>
        <v>-</v>
      </c>
      <c r="D870" t="s">
        <v>49</v>
      </c>
      <c r="E870">
        <v>3097.8451506749998</v>
      </c>
      <c r="F870">
        <v>251.34</v>
      </c>
      <c r="G870">
        <v>41.938546560255197</v>
      </c>
      <c r="H870">
        <v>9.4727557623213894</v>
      </c>
      <c r="I870">
        <v>36.911287317480998</v>
      </c>
      <c r="J870">
        <v>-1.80855274017213</v>
      </c>
      <c r="K870">
        <v>236.9314067741</v>
      </c>
      <c r="L870">
        <v>205.92077052504899</v>
      </c>
      <c r="M870">
        <v>36.873238400979702</v>
      </c>
      <c r="N870">
        <v>1.1895388294890199</v>
      </c>
      <c r="O870">
        <v>11.4028805601973</v>
      </c>
      <c r="P870">
        <v>78.255319148936096</v>
      </c>
      <c r="Q870">
        <v>-2.7663335490142001E-2</v>
      </c>
    </row>
    <row r="871" spans="1:17" hidden="1" x14ac:dyDescent="0.3">
      <c r="A871" t="s">
        <v>1885</v>
      </c>
      <c r="B871" t="s">
        <v>1886</v>
      </c>
      <c r="C871" t="str">
        <f>IFERROR(VLOOKUP(Table1[[#This Row],[Ticker]],[1]!Table1[[Symbol]:[Industry]],2,FALSE),"-")</f>
        <v>-</v>
      </c>
      <c r="D871" t="s">
        <v>1887</v>
      </c>
      <c r="E871">
        <v>3094.2159036799999</v>
      </c>
      <c r="F871">
        <v>304.35000000000002</v>
      </c>
      <c r="G871">
        <v>33.097874773188302</v>
      </c>
      <c r="H871">
        <v>7.4608502324269397</v>
      </c>
      <c r="I871">
        <v>85.498613035836399</v>
      </c>
      <c r="J871">
        <v>-3.8419973082106802</v>
      </c>
      <c r="K871">
        <v>263.22493283377901</v>
      </c>
      <c r="M871">
        <v>55.128046473475301</v>
      </c>
      <c r="N871">
        <v>1.4685950384995401</v>
      </c>
      <c r="O871">
        <v>6.7192377197305699</v>
      </c>
      <c r="P871">
        <v>181.154734411085</v>
      </c>
    </row>
    <row r="872" spans="1:17" hidden="1" x14ac:dyDescent="0.3">
      <c r="A872" t="s">
        <v>1888</v>
      </c>
      <c r="B872" t="s">
        <v>1889</v>
      </c>
      <c r="C872" t="str">
        <f>IFERROR(VLOOKUP(Table1[[#This Row],[Ticker]],[1]!Table1[[Symbol]:[Industry]],2,FALSE),"-")</f>
        <v>-</v>
      </c>
      <c r="D872" t="s">
        <v>819</v>
      </c>
      <c r="E872">
        <v>3079.5967125000002</v>
      </c>
      <c r="F872">
        <v>768.85</v>
      </c>
      <c r="G872">
        <v>175.42068823649799</v>
      </c>
      <c r="H872">
        <v>-2.3219211125278898</v>
      </c>
      <c r="I872">
        <v>48.9337994760768</v>
      </c>
      <c r="J872">
        <v>1.0288512415430799</v>
      </c>
      <c r="K872">
        <v>739.47261583787304</v>
      </c>
      <c r="L872">
        <v>608.25772037066497</v>
      </c>
      <c r="M872">
        <v>29.142547745760702</v>
      </c>
      <c r="N872">
        <v>2.4242401673216101</v>
      </c>
      <c r="O872">
        <v>17.708265591467701</v>
      </c>
      <c r="P872">
        <v>252.683486238532</v>
      </c>
      <c r="Q872">
        <v>9.5651777951078001E-2</v>
      </c>
    </row>
    <row r="873" spans="1:17" hidden="1" x14ac:dyDescent="0.3">
      <c r="A873" t="s">
        <v>1890</v>
      </c>
      <c r="B873" t="s">
        <v>1891</v>
      </c>
      <c r="C873" t="str">
        <f>IFERROR(VLOOKUP(Table1[[#This Row],[Ticker]],[1]!Table1[[Symbol]:[Industry]],2,FALSE),"-")</f>
        <v>-</v>
      </c>
      <c r="D873" t="s">
        <v>238</v>
      </c>
      <c r="E873">
        <v>3072.89383245</v>
      </c>
      <c r="F873">
        <v>809.6</v>
      </c>
      <c r="G873">
        <v>144.93839376773801</v>
      </c>
      <c r="H873">
        <v>12.658119926459101</v>
      </c>
      <c r="I873">
        <v>130.77834404567199</v>
      </c>
      <c r="J873">
        <v>11.8627278167325</v>
      </c>
      <c r="K873">
        <v>646.54619674349601</v>
      </c>
      <c r="L873">
        <v>495.465310795888</v>
      </c>
      <c r="M873">
        <v>66.463430199983705</v>
      </c>
      <c r="N873">
        <v>1.17101037388359</v>
      </c>
      <c r="O873">
        <v>3.1373517786561198</v>
      </c>
      <c r="P873">
        <v>211.12135885020299</v>
      </c>
      <c r="Q873">
        <v>5.9315966992409E-2</v>
      </c>
    </row>
    <row r="874" spans="1:17" x14ac:dyDescent="0.3">
      <c r="A874" t="s">
        <v>1892</v>
      </c>
      <c r="B874" t="s">
        <v>1893</v>
      </c>
      <c r="C874" t="str">
        <f>IFERROR(VLOOKUP(Table1[[#This Row],[Ticker]],[1]!Table1[[Symbol]:[Industry]],2,FALSE),"-")</f>
        <v>-</v>
      </c>
      <c r="D874" t="s">
        <v>1033</v>
      </c>
      <c r="E874">
        <v>3055.8633847649999</v>
      </c>
      <c r="F874">
        <v>430.5</v>
      </c>
      <c r="G874">
        <v>-11.111120235886</v>
      </c>
      <c r="H874">
        <v>9.3847302102016901</v>
      </c>
      <c r="I874">
        <v>-4.1932370811693698</v>
      </c>
      <c r="J874">
        <v>-1.0331886657690399</v>
      </c>
      <c r="K874">
        <v>394.81376744301298</v>
      </c>
      <c r="L874">
        <v>393.27528676101201</v>
      </c>
      <c r="M874">
        <v>42.773711060946802</v>
      </c>
      <c r="N874">
        <v>3.2693291426931301</v>
      </c>
      <c r="O874">
        <v>13.821138211382101</v>
      </c>
      <c r="P874">
        <v>27.348025440023601</v>
      </c>
      <c r="Q874">
        <v>1.20736480384E-4</v>
      </c>
    </row>
    <row r="875" spans="1:17" hidden="1" x14ac:dyDescent="0.3">
      <c r="A875" t="s">
        <v>1894</v>
      </c>
      <c r="B875" t="s">
        <v>1895</v>
      </c>
      <c r="C875" t="str">
        <f>IFERROR(VLOOKUP(Table1[[#This Row],[Ticker]],[1]!Table1[[Symbol]:[Industry]],2,FALSE),"-")</f>
        <v>-</v>
      </c>
      <c r="D875" t="s">
        <v>1033</v>
      </c>
      <c r="E875">
        <v>3049.0907535000001</v>
      </c>
      <c r="F875">
        <v>3316</v>
      </c>
      <c r="G875">
        <v>-5.35358979130657</v>
      </c>
      <c r="H875">
        <v>30.810637282961299</v>
      </c>
      <c r="I875">
        <v>21.1254457030685</v>
      </c>
      <c r="J875">
        <v>6.6091721126224199</v>
      </c>
      <c r="K875">
        <v>2641.0142319553602</v>
      </c>
      <c r="L875">
        <v>2589.40391140577</v>
      </c>
      <c r="M875">
        <v>27.643768264273199</v>
      </c>
      <c r="N875">
        <v>3.7823990994633898</v>
      </c>
      <c r="O875">
        <v>2.5030156815440199</v>
      </c>
      <c r="P875">
        <v>51.470856934039801</v>
      </c>
      <c r="Q875">
        <v>1.4750808608297999E-2</v>
      </c>
    </row>
    <row r="876" spans="1:17" hidden="1" x14ac:dyDescent="0.3">
      <c r="A876" t="s">
        <v>1896</v>
      </c>
      <c r="B876" t="s">
        <v>1897</v>
      </c>
      <c r="C876" t="str">
        <f>IFERROR(VLOOKUP(Table1[[#This Row],[Ticker]],[1]!Table1[[Symbol]:[Industry]],2,FALSE),"-")</f>
        <v>-</v>
      </c>
      <c r="E876">
        <v>3038.59223836</v>
      </c>
      <c r="F876">
        <v>377.6</v>
      </c>
      <c r="G876">
        <v>61.813664246872499</v>
      </c>
      <c r="H876">
        <v>27.3378490024146</v>
      </c>
      <c r="I876">
        <v>87.365775785788102</v>
      </c>
      <c r="J876">
        <v>-0.94806313764514505</v>
      </c>
      <c r="K876">
        <v>302.91766999411999</v>
      </c>
      <c r="L876">
        <v>226.660780701509</v>
      </c>
      <c r="M876">
        <v>92.847257598739603</v>
      </c>
      <c r="N876">
        <v>0.91079884459662397</v>
      </c>
      <c r="O876">
        <v>9.9046610169491505</v>
      </c>
      <c r="P876">
        <v>136</v>
      </c>
    </row>
    <row r="877" spans="1:17" hidden="1" x14ac:dyDescent="0.3">
      <c r="A877" t="s">
        <v>1898</v>
      </c>
      <c r="B877" t="s">
        <v>1899</v>
      </c>
      <c r="C877" t="str">
        <f>IFERROR(VLOOKUP(Table1[[#This Row],[Ticker]],[1]!Table1[[Symbol]:[Industry]],2,FALSE),"-")</f>
        <v>-</v>
      </c>
      <c r="E877">
        <v>3034.6684019999998</v>
      </c>
      <c r="F877">
        <v>331</v>
      </c>
      <c r="G877">
        <v>68.829615711803001</v>
      </c>
      <c r="H877">
        <v>9.2340806920042606</v>
      </c>
      <c r="I877">
        <v>20.788870522503402</v>
      </c>
      <c r="J877">
        <v>9.3949724657288591</v>
      </c>
      <c r="K877">
        <v>286.72021623666501</v>
      </c>
      <c r="L877">
        <v>240.858881160663</v>
      </c>
      <c r="M877">
        <v>44.919989646163003</v>
      </c>
      <c r="N877">
        <v>1.29980363513854</v>
      </c>
      <c r="O877">
        <v>6.2839879154078497</v>
      </c>
      <c r="P877">
        <v>114.170171465545</v>
      </c>
    </row>
    <row r="878" spans="1:17" hidden="1" x14ac:dyDescent="0.3">
      <c r="A878" t="s">
        <v>1900</v>
      </c>
      <c r="B878" t="s">
        <v>1901</v>
      </c>
      <c r="C878" t="str">
        <f>IFERROR(VLOOKUP(Table1[[#This Row],[Ticker]],[1]!Table1[[Symbol]:[Industry]],2,FALSE),"-")</f>
        <v>-</v>
      </c>
      <c r="D878" t="s">
        <v>475</v>
      </c>
      <c r="E878">
        <v>3027.6425724750002</v>
      </c>
      <c r="F878">
        <v>3016.85</v>
      </c>
      <c r="G878">
        <v>17.696982382880599</v>
      </c>
      <c r="H878">
        <v>21.806885891080899</v>
      </c>
      <c r="I878">
        <v>9.7889578057907496</v>
      </c>
      <c r="J878">
        <v>9.8798411159971202</v>
      </c>
      <c r="K878">
        <v>2587.2191888841799</v>
      </c>
      <c r="L878">
        <v>2328.5219198710802</v>
      </c>
      <c r="M878">
        <v>60.6198467735232</v>
      </c>
      <c r="N878">
        <v>2.1007679373603998</v>
      </c>
      <c r="O878">
        <v>4.6588328886089698</v>
      </c>
      <c r="P878">
        <v>57.266850857530002</v>
      </c>
      <c r="Q878">
        <v>3.6126756386257002E-2</v>
      </c>
    </row>
    <row r="879" spans="1:17" hidden="1" x14ac:dyDescent="0.3">
      <c r="A879" t="s">
        <v>1902</v>
      </c>
      <c r="B879" t="s">
        <v>1903</v>
      </c>
      <c r="C879" t="str">
        <f>IFERROR(VLOOKUP(Table1[[#This Row],[Ticker]],[1]!Table1[[Symbol]:[Industry]],2,FALSE),"-")</f>
        <v>-</v>
      </c>
      <c r="D879" t="s">
        <v>46</v>
      </c>
      <c r="E879">
        <v>3017.8843056299902</v>
      </c>
      <c r="F879">
        <v>2973.45</v>
      </c>
      <c r="G879">
        <v>44.963425566126098</v>
      </c>
      <c r="H879">
        <v>6.0003096456255598</v>
      </c>
      <c r="I879">
        <v>49.930488850327301</v>
      </c>
      <c r="J879">
        <v>10.093000515238501</v>
      </c>
      <c r="K879">
        <v>2759.28375338349</v>
      </c>
      <c r="L879">
        <v>2297.4459672641501</v>
      </c>
      <c r="M879">
        <v>40.773294787504199</v>
      </c>
      <c r="N879">
        <v>1.4904498306051901</v>
      </c>
      <c r="O879">
        <v>9.3006440330256108</v>
      </c>
      <c r="P879">
        <v>105.044305761472</v>
      </c>
      <c r="Q879">
        <v>0.131637615949627</v>
      </c>
    </row>
    <row r="880" spans="1:17" hidden="1" x14ac:dyDescent="0.3">
      <c r="A880" t="s">
        <v>1904</v>
      </c>
      <c r="B880" t="s">
        <v>1905</v>
      </c>
      <c r="C880" t="str">
        <f>IFERROR(VLOOKUP(Table1[[#This Row],[Ticker]],[1]!Table1[[Symbol]:[Industry]],2,FALSE),"-")</f>
        <v>-</v>
      </c>
      <c r="D880" t="s">
        <v>129</v>
      </c>
      <c r="E880">
        <v>3012.1565319799902</v>
      </c>
      <c r="F880">
        <v>182.46</v>
      </c>
      <c r="G880">
        <v>132.828194161402</v>
      </c>
      <c r="H880">
        <v>4.9109933221626196</v>
      </c>
      <c r="I880">
        <v>-6.3682378617329203</v>
      </c>
      <c r="J880">
        <v>0.82993549493469698</v>
      </c>
      <c r="K880">
        <v>171.648809224205</v>
      </c>
      <c r="L880">
        <v>156.74266737274101</v>
      </c>
      <c r="M880">
        <v>54.041575094956798</v>
      </c>
      <c r="N880">
        <v>1.7275625775546799</v>
      </c>
      <c r="O880">
        <v>22.5474076509919</v>
      </c>
      <c r="P880">
        <v>173.75843960990201</v>
      </c>
      <c r="Q880">
        <v>5.9539378340500999E-2</v>
      </c>
    </row>
    <row r="881" spans="1:17" x14ac:dyDescent="0.3">
      <c r="A881" t="s">
        <v>1906</v>
      </c>
      <c r="B881" t="s">
        <v>1907</v>
      </c>
      <c r="C881" t="str">
        <f>IFERROR(VLOOKUP(Table1[[#This Row],[Ticker]],[1]!Table1[[Symbol]:[Industry]],2,FALSE),"-")</f>
        <v>-</v>
      </c>
      <c r="D881" t="s">
        <v>238</v>
      </c>
      <c r="E881">
        <v>3006.7195982399999</v>
      </c>
      <c r="F881">
        <v>136.24</v>
      </c>
      <c r="G881">
        <v>-28.433185861744299</v>
      </c>
      <c r="H881">
        <v>0.21011834191606099</v>
      </c>
      <c r="I881">
        <v>-16.793541648732798</v>
      </c>
      <c r="J881">
        <v>-0.72338762526811695</v>
      </c>
      <c r="K881">
        <v>132.530471603146</v>
      </c>
      <c r="L881">
        <v>138.60887501209601</v>
      </c>
      <c r="M881">
        <v>33.404217879133299</v>
      </c>
      <c r="N881">
        <v>1.185656972339</v>
      </c>
      <c r="O881">
        <v>28.963593658250101</v>
      </c>
      <c r="P881">
        <v>21.588576528335501</v>
      </c>
      <c r="Q881">
        <v>-1.3882778371597E-2</v>
      </c>
    </row>
    <row r="882" spans="1:17" x14ac:dyDescent="0.3">
      <c r="A882" t="s">
        <v>1908</v>
      </c>
      <c r="B882" t="s">
        <v>1909</v>
      </c>
      <c r="C882" t="str">
        <f>IFERROR(VLOOKUP(Table1[[#This Row],[Ticker]],[1]!Table1[[Symbol]:[Industry]],2,FALSE),"-")</f>
        <v>-</v>
      </c>
      <c r="D882" t="s">
        <v>73</v>
      </c>
      <c r="E882">
        <v>3004.7558393200002</v>
      </c>
      <c r="F882">
        <v>798.25</v>
      </c>
      <c r="G882">
        <v>-65.4430290617493</v>
      </c>
      <c r="H882">
        <v>12.741337761385999</v>
      </c>
      <c r="I882">
        <v>-13.7682885853068</v>
      </c>
      <c r="J882">
        <v>1.6963268954817401</v>
      </c>
      <c r="K882">
        <v>719.93697181609298</v>
      </c>
      <c r="L882">
        <v>804.88692833391701</v>
      </c>
      <c r="M882">
        <v>54.802026584082697</v>
      </c>
      <c r="N882">
        <v>3.4966524640437502</v>
      </c>
      <c r="O882">
        <v>68.362041966802295</v>
      </c>
      <c r="P882">
        <v>28.9996767937944</v>
      </c>
    </row>
    <row r="883" spans="1:17" hidden="1" x14ac:dyDescent="0.3">
      <c r="A883" t="s">
        <v>1910</v>
      </c>
      <c r="B883" t="s">
        <v>1911</v>
      </c>
      <c r="C883" t="str">
        <f>IFERROR(VLOOKUP(Table1[[#This Row],[Ticker]],[1]!Table1[[Symbol]:[Industry]],2,FALSE),"-")</f>
        <v>-</v>
      </c>
      <c r="D883" t="s">
        <v>46</v>
      </c>
      <c r="E883">
        <v>3003.0733627250002</v>
      </c>
      <c r="F883">
        <v>2306.1</v>
      </c>
      <c r="G883">
        <v>87.854478861468493</v>
      </c>
      <c r="H883">
        <v>-5.5445116460878703</v>
      </c>
      <c r="I883">
        <v>34.224889748389401</v>
      </c>
      <c r="J883">
        <v>-1.4932408282644001</v>
      </c>
      <c r="K883">
        <v>2155.8560227733201</v>
      </c>
      <c r="L883">
        <v>1748.53719192226</v>
      </c>
      <c r="M883">
        <v>64.336215049259096</v>
      </c>
      <c r="N883">
        <v>0.52572209137662496</v>
      </c>
      <c r="O883">
        <v>10.663024153332399</v>
      </c>
      <c r="P883">
        <v>119.377853881278</v>
      </c>
      <c r="Q883">
        <v>0.170429841254539</v>
      </c>
    </row>
    <row r="884" spans="1:17" hidden="1" x14ac:dyDescent="0.3">
      <c r="A884" t="s">
        <v>1912</v>
      </c>
      <c r="B884" t="s">
        <v>1913</v>
      </c>
      <c r="C884" t="str">
        <f>IFERROR(VLOOKUP(Table1[[#This Row],[Ticker]],[1]!Table1[[Symbol]:[Industry]],2,FALSE),"-")</f>
        <v>-</v>
      </c>
      <c r="D884" t="s">
        <v>137</v>
      </c>
      <c r="E884">
        <v>2999.1267546300001</v>
      </c>
      <c r="F884">
        <v>690.35</v>
      </c>
      <c r="G884">
        <v>76.827414062261695</v>
      </c>
      <c r="H884">
        <v>-0.58226971284478601</v>
      </c>
      <c r="I884">
        <v>51.4018561488746</v>
      </c>
      <c r="J884">
        <v>-0.124924834774747</v>
      </c>
      <c r="K884">
        <v>663.40027480423805</v>
      </c>
      <c r="L884">
        <v>548.35193184719697</v>
      </c>
      <c r="M884">
        <v>39.770313601035497</v>
      </c>
      <c r="N884">
        <v>0.5851716514052</v>
      </c>
      <c r="O884">
        <v>10.668501484754101</v>
      </c>
      <c r="P884">
        <v>123.4142394822</v>
      </c>
      <c r="Q884">
        <v>0.18811252408477899</v>
      </c>
    </row>
    <row r="885" spans="1:17" hidden="1" x14ac:dyDescent="0.3">
      <c r="A885" t="s">
        <v>1914</v>
      </c>
      <c r="B885" t="s">
        <v>1915</v>
      </c>
      <c r="C885" t="str">
        <f>IFERROR(VLOOKUP(Table1[[#This Row],[Ticker]],[1]!Table1[[Symbol]:[Industry]],2,FALSE),"-")</f>
        <v>-</v>
      </c>
      <c r="E885">
        <v>2996</v>
      </c>
      <c r="F885">
        <v>631.5</v>
      </c>
      <c r="G885">
        <v>399.16366424687197</v>
      </c>
      <c r="H885">
        <v>9.8854680500336904</v>
      </c>
      <c r="I885">
        <v>181.18353649419399</v>
      </c>
      <c r="J885">
        <v>-10.1221816400079</v>
      </c>
      <c r="K885">
        <v>589.13689040078896</v>
      </c>
      <c r="L885">
        <v>397.78845242779101</v>
      </c>
      <c r="M885">
        <v>58.901807984686599</v>
      </c>
      <c r="N885">
        <v>2.6724585384160102</v>
      </c>
      <c r="O885">
        <v>25.518606492478199</v>
      </c>
      <c r="P885">
        <v>845.35928143712499</v>
      </c>
      <c r="Q885">
        <v>0.24665976457633601</v>
      </c>
    </row>
    <row r="886" spans="1:17" hidden="1" x14ac:dyDescent="0.3">
      <c r="A886" t="s">
        <v>1916</v>
      </c>
      <c r="B886" t="s">
        <v>1917</v>
      </c>
      <c r="C886" t="str">
        <f>IFERROR(VLOOKUP(Table1[[#This Row],[Ticker]],[1]!Table1[[Symbol]:[Industry]],2,FALSE),"-")</f>
        <v>-</v>
      </c>
      <c r="D886" t="s">
        <v>255</v>
      </c>
      <c r="E886">
        <v>2994.2111666249998</v>
      </c>
      <c r="F886">
        <v>2080.0500000000002</v>
      </c>
      <c r="G886">
        <v>-34.811914672477897</v>
      </c>
      <c r="H886">
        <v>1.4101239637019201</v>
      </c>
      <c r="I886">
        <v>-14.789006478442399</v>
      </c>
      <c r="J886">
        <v>1.83975607625505</v>
      </c>
      <c r="K886">
        <v>1970.98254783727</v>
      </c>
      <c r="L886">
        <v>2035.97345750615</v>
      </c>
      <c r="M886">
        <v>59.352036123666799</v>
      </c>
      <c r="N886">
        <v>1.3229033287265399</v>
      </c>
      <c r="O886">
        <v>18.266387827215599</v>
      </c>
      <c r="P886">
        <v>19.395574433889099</v>
      </c>
      <c r="Q886">
        <v>1.8943867837083E-2</v>
      </c>
    </row>
    <row r="887" spans="1:17" x14ac:dyDescent="0.3">
      <c r="A887" t="s">
        <v>1918</v>
      </c>
      <c r="B887" t="s">
        <v>1919</v>
      </c>
      <c r="C887" t="str">
        <f>IFERROR(VLOOKUP(Table1[[#This Row],[Ticker]],[1]!Table1[[Symbol]:[Industry]],2,FALSE),"-")</f>
        <v>-</v>
      </c>
      <c r="D887" t="s">
        <v>1619</v>
      </c>
      <c r="E887">
        <v>2984.2161710999999</v>
      </c>
      <c r="F887">
        <v>724.85</v>
      </c>
      <c r="G887">
        <v>-22.2559069441029</v>
      </c>
      <c r="H887">
        <v>-1.6109839284810501</v>
      </c>
      <c r="I887">
        <v>-19.006991605476301</v>
      </c>
      <c r="J887">
        <v>4.7713397170327498</v>
      </c>
      <c r="K887">
        <v>725.64028499612596</v>
      </c>
      <c r="L887">
        <v>732.87212035105495</v>
      </c>
      <c r="M887">
        <v>33.451300927483103</v>
      </c>
      <c r="N887">
        <v>1.2732854502720601</v>
      </c>
      <c r="O887">
        <v>24.853417948541001</v>
      </c>
      <c r="P887">
        <v>13.4350547730829</v>
      </c>
    </row>
    <row r="888" spans="1:17" hidden="1" x14ac:dyDescent="0.3">
      <c r="A888" t="s">
        <v>1920</v>
      </c>
      <c r="B888" t="s">
        <v>1921</v>
      </c>
      <c r="C888" t="str">
        <f>IFERROR(VLOOKUP(Table1[[#This Row],[Ticker]],[1]!Table1[[Symbol]:[Industry]],2,FALSE),"-")</f>
        <v>-</v>
      </c>
      <c r="D888" t="s">
        <v>283</v>
      </c>
      <c r="E888">
        <v>2977.2648826250002</v>
      </c>
      <c r="F888">
        <v>274.64999999999998</v>
      </c>
      <c r="G888">
        <v>33.106140187379999</v>
      </c>
      <c r="H888">
        <v>-5.5589061598272398</v>
      </c>
      <c r="I888">
        <v>-22.111210272226401</v>
      </c>
      <c r="J888">
        <v>-4.42313269313743</v>
      </c>
      <c r="K888">
        <v>272.213520490245</v>
      </c>
      <c r="L888">
        <v>260.74267972154399</v>
      </c>
      <c r="M888">
        <v>59.6749280551469</v>
      </c>
      <c r="N888">
        <v>0.81702125860448105</v>
      </c>
      <c r="O888">
        <v>23.6118696522847</v>
      </c>
      <c r="P888">
        <v>65.054086538461505</v>
      </c>
      <c r="Q888">
        <v>3.5560410243940001E-2</v>
      </c>
    </row>
    <row r="889" spans="1:17" hidden="1" x14ac:dyDescent="0.3">
      <c r="A889" t="s">
        <v>1922</v>
      </c>
      <c r="B889" t="s">
        <v>1923</v>
      </c>
      <c r="C889" t="str">
        <f>IFERROR(VLOOKUP(Table1[[#This Row],[Ticker]],[1]!Table1[[Symbol]:[Industry]],2,FALSE),"-")</f>
        <v>-</v>
      </c>
      <c r="D889" t="s">
        <v>1924</v>
      </c>
      <c r="E889">
        <v>2974.49854848</v>
      </c>
      <c r="F889">
        <v>117.64</v>
      </c>
      <c r="G889">
        <v>-12.817273101354701</v>
      </c>
      <c r="H889">
        <v>8.1040631803935206</v>
      </c>
      <c r="I889">
        <v>-6.1678980388545899</v>
      </c>
      <c r="J889">
        <v>2.92490311254666</v>
      </c>
      <c r="K889">
        <v>102.309263577466</v>
      </c>
      <c r="L889">
        <v>103.288007148324</v>
      </c>
      <c r="M889">
        <v>47.622100203821702</v>
      </c>
      <c r="N889">
        <v>2.1831635837498902</v>
      </c>
      <c r="O889">
        <v>25.7650459027541</v>
      </c>
      <c r="P889">
        <v>48.535353535353501</v>
      </c>
      <c r="Q889">
        <v>4.3658833292879E-2</v>
      </c>
    </row>
    <row r="890" spans="1:17" x14ac:dyDescent="0.3">
      <c r="A890" t="s">
        <v>1925</v>
      </c>
      <c r="B890" t="s">
        <v>1926</v>
      </c>
      <c r="C890" t="str">
        <f>IFERROR(VLOOKUP(Table1[[#This Row],[Ticker]],[1]!Table1[[Symbol]:[Industry]],2,FALSE),"-")</f>
        <v>-</v>
      </c>
      <c r="D890" t="s">
        <v>216</v>
      </c>
      <c r="E890">
        <v>2955.3613407500002</v>
      </c>
      <c r="F890">
        <v>171.93</v>
      </c>
      <c r="G890">
        <v>-8.1036367911897003</v>
      </c>
      <c r="H890">
        <v>-12.448314519597901</v>
      </c>
      <c r="I890">
        <v>-2.8075518912220598</v>
      </c>
      <c r="J890">
        <v>-2.6166871345134202</v>
      </c>
      <c r="K890">
        <v>188.73912394438699</v>
      </c>
      <c r="L890">
        <v>187.26123973393001</v>
      </c>
      <c r="M890">
        <v>25.9370618325649</v>
      </c>
      <c r="N890">
        <v>0.77033958190938001</v>
      </c>
      <c r="O890">
        <v>64.601872855231704</v>
      </c>
      <c r="P890">
        <v>29.2706766917293</v>
      </c>
      <c r="Q890">
        <v>-1.9977260126276E-2</v>
      </c>
    </row>
    <row r="891" spans="1:17" hidden="1" x14ac:dyDescent="0.3">
      <c r="A891" t="s">
        <v>1927</v>
      </c>
      <c r="B891" t="s">
        <v>1928</v>
      </c>
      <c r="C891" t="str">
        <f>IFERROR(VLOOKUP(Table1[[#This Row],[Ticker]],[1]!Table1[[Symbol]:[Industry]],2,FALSE),"-")</f>
        <v>-</v>
      </c>
      <c r="D891" t="s">
        <v>715</v>
      </c>
      <c r="E891">
        <v>2949.5954047</v>
      </c>
      <c r="F891">
        <v>758.45</v>
      </c>
      <c r="G891">
        <v>-15.966271288985499</v>
      </c>
      <c r="H891">
        <v>4.4933000478995702</v>
      </c>
      <c r="I891">
        <v>-5.3215048623876502</v>
      </c>
      <c r="J891">
        <v>5.2383052604667402</v>
      </c>
      <c r="K891">
        <v>698.91077348566398</v>
      </c>
      <c r="L891">
        <v>672.809371734205</v>
      </c>
      <c r="M891">
        <v>61.222293295229697</v>
      </c>
      <c r="N891">
        <v>1.11619336598476</v>
      </c>
      <c r="O891">
        <v>7.9833871712044102</v>
      </c>
      <c r="P891">
        <v>35.147897362793998</v>
      </c>
      <c r="Q891">
        <v>2.8446327906149999E-2</v>
      </c>
    </row>
    <row r="892" spans="1:17" hidden="1" x14ac:dyDescent="0.3">
      <c r="A892" t="s">
        <v>1929</v>
      </c>
      <c r="B892" t="s">
        <v>1930</v>
      </c>
      <c r="C892" t="str">
        <f>IFERROR(VLOOKUP(Table1[[#This Row],[Ticker]],[1]!Table1[[Symbol]:[Industry]],2,FALSE),"-")</f>
        <v>-</v>
      </c>
      <c r="D892" t="s">
        <v>129</v>
      </c>
      <c r="E892">
        <v>2949.28739</v>
      </c>
      <c r="F892">
        <v>590.20000000000005</v>
      </c>
      <c r="G892">
        <v>-57.552876752184901</v>
      </c>
      <c r="H892">
        <v>-1.5074969909675999</v>
      </c>
      <c r="I892">
        <v>-36.429413020405498</v>
      </c>
      <c r="J892">
        <v>2.5626923095718901</v>
      </c>
      <c r="K892">
        <v>584.68674870850703</v>
      </c>
      <c r="L892">
        <v>663.67364916917995</v>
      </c>
      <c r="M892">
        <v>30.526234145041599</v>
      </c>
      <c r="N892">
        <v>0.95378039364603395</v>
      </c>
      <c r="O892">
        <v>45.713317519484903</v>
      </c>
      <c r="P892">
        <v>17.804391217564799</v>
      </c>
      <c r="Q892">
        <v>9.4722169192445999E-2</v>
      </c>
    </row>
    <row r="893" spans="1:17" x14ac:dyDescent="0.3">
      <c r="A893" t="s">
        <v>1931</v>
      </c>
      <c r="B893" t="s">
        <v>1932</v>
      </c>
      <c r="C893" t="str">
        <f>IFERROR(VLOOKUP(Table1[[#This Row],[Ticker]],[1]!Table1[[Symbol]:[Industry]],2,FALSE),"-")</f>
        <v>-</v>
      </c>
      <c r="D893" t="s">
        <v>65</v>
      </c>
      <c r="E893">
        <v>2947.2801359999999</v>
      </c>
      <c r="F893">
        <v>390.55</v>
      </c>
      <c r="G893">
        <v>30.045026145886801</v>
      </c>
      <c r="H893">
        <v>2.0312038295685002</v>
      </c>
      <c r="I893">
        <v>12.072549237912501</v>
      </c>
      <c r="J893">
        <v>-3.2529343510811701</v>
      </c>
      <c r="K893">
        <v>374.10387021643697</v>
      </c>
      <c r="L893">
        <v>332.56001997642198</v>
      </c>
      <c r="M893">
        <v>32.959297463833401</v>
      </c>
      <c r="N893">
        <v>1.0045456000433699</v>
      </c>
      <c r="O893">
        <v>8.5648444501344105</v>
      </c>
      <c r="P893">
        <v>67.402486069438396</v>
      </c>
      <c r="Q893">
        <v>-5.4645845402199002E-2</v>
      </c>
    </row>
    <row r="894" spans="1:17" x14ac:dyDescent="0.3">
      <c r="A894" t="s">
        <v>1933</v>
      </c>
      <c r="B894" t="s">
        <v>1934</v>
      </c>
      <c r="C894" t="str">
        <f>IFERROR(VLOOKUP(Table1[[#This Row],[Ticker]],[1]!Table1[[Symbol]:[Industry]],2,FALSE),"-")</f>
        <v>-</v>
      </c>
      <c r="D894" t="s">
        <v>238</v>
      </c>
      <c r="E894">
        <v>2929.2717468000001</v>
      </c>
      <c r="F894">
        <v>477.6</v>
      </c>
      <c r="G894">
        <v>-54.086717870055097</v>
      </c>
      <c r="H894">
        <v>8.0681555604278294</v>
      </c>
      <c r="I894">
        <v>-22.788138783879901</v>
      </c>
      <c r="J894">
        <v>6.5461073723357801</v>
      </c>
      <c r="K894">
        <v>446.133551910412</v>
      </c>
      <c r="L894">
        <v>498.84898016031599</v>
      </c>
      <c r="M894">
        <v>35.289381847472697</v>
      </c>
      <c r="N894">
        <v>2.1008306378516401</v>
      </c>
      <c r="O894">
        <v>45.508793969849201</v>
      </c>
      <c r="P894">
        <v>19.399999999999899</v>
      </c>
      <c r="Q894">
        <v>-7.4253623548139996E-2</v>
      </c>
    </row>
    <row r="895" spans="1:17" hidden="1" x14ac:dyDescent="0.3">
      <c r="A895" t="s">
        <v>1935</v>
      </c>
      <c r="B895" t="s">
        <v>1936</v>
      </c>
      <c r="C895" t="str">
        <f>IFERROR(VLOOKUP(Table1[[#This Row],[Ticker]],[1]!Table1[[Symbol]:[Industry]],2,FALSE),"-")</f>
        <v>-</v>
      </c>
      <c r="D895" t="s">
        <v>65</v>
      </c>
      <c r="E895">
        <v>2921.0671550000002</v>
      </c>
      <c r="F895">
        <v>1065</v>
      </c>
      <c r="G895">
        <v>297.96909661937798</v>
      </c>
      <c r="H895">
        <v>-13.818179366379599</v>
      </c>
      <c r="I895">
        <v>66.227526583430702</v>
      </c>
      <c r="J895">
        <v>-7.2877487549533599</v>
      </c>
      <c r="K895">
        <v>1054.41378966401</v>
      </c>
      <c r="L895">
        <v>811.78655039918601</v>
      </c>
      <c r="M895">
        <v>65.953963198805297</v>
      </c>
      <c r="N895">
        <v>1.14357249142783</v>
      </c>
      <c r="O895">
        <v>15.1924882629107</v>
      </c>
      <c r="P895">
        <v>335.68181818181802</v>
      </c>
      <c r="Q895">
        <v>0.24341668824770701</v>
      </c>
    </row>
    <row r="896" spans="1:17" hidden="1" x14ac:dyDescent="0.3">
      <c r="A896" t="s">
        <v>1937</v>
      </c>
      <c r="B896" t="s">
        <v>1938</v>
      </c>
      <c r="C896" t="str">
        <f>IFERROR(VLOOKUP(Table1[[#This Row],[Ticker]],[1]!Table1[[Symbol]:[Industry]],2,FALSE),"-")</f>
        <v>-</v>
      </c>
      <c r="E896">
        <v>2907.5</v>
      </c>
      <c r="F896">
        <v>580.1</v>
      </c>
      <c r="G896">
        <v>151.48509281830101</v>
      </c>
      <c r="H896">
        <v>-1.7947893567683399</v>
      </c>
      <c r="I896">
        <v>165.12818114214801</v>
      </c>
      <c r="J896">
        <v>-8.3977704579696208</v>
      </c>
      <c r="K896">
        <v>543.83340617076306</v>
      </c>
      <c r="M896">
        <v>39.585661175836599</v>
      </c>
      <c r="N896">
        <v>0.45290366420992101</v>
      </c>
      <c r="O896">
        <v>23.5562833994138</v>
      </c>
      <c r="P896">
        <v>190.05</v>
      </c>
    </row>
    <row r="897" spans="1:17" x14ac:dyDescent="0.3">
      <c r="A897" t="s">
        <v>1939</v>
      </c>
      <c r="B897" t="s">
        <v>1940</v>
      </c>
      <c r="C897" t="str">
        <f>IFERROR(VLOOKUP(Table1[[#This Row],[Ticker]],[1]!Table1[[Symbol]:[Industry]],2,FALSE),"-")</f>
        <v>-</v>
      </c>
      <c r="D897" t="s">
        <v>475</v>
      </c>
      <c r="E897">
        <v>2906.7259979599999</v>
      </c>
      <c r="F897">
        <v>4128.3999999999996</v>
      </c>
      <c r="G897">
        <v>20.612356624741299</v>
      </c>
      <c r="H897">
        <v>19.330792973007899</v>
      </c>
      <c r="I897">
        <v>-2.5278147298067202</v>
      </c>
      <c r="J897">
        <v>5.9071092130239196</v>
      </c>
      <c r="K897">
        <v>3581.0192580751</v>
      </c>
      <c r="L897">
        <v>3379.3423804740401</v>
      </c>
      <c r="M897">
        <v>48.522466509490897</v>
      </c>
      <c r="N897">
        <v>1.8796982832373199</v>
      </c>
      <c r="O897">
        <v>2.3156670865226401</v>
      </c>
      <c r="P897">
        <v>51.212365394476599</v>
      </c>
      <c r="Q897">
        <v>4.2575399354247999E-2</v>
      </c>
    </row>
    <row r="898" spans="1:17" x14ac:dyDescent="0.3">
      <c r="A898" t="s">
        <v>1941</v>
      </c>
      <c r="B898" t="s">
        <v>1942</v>
      </c>
      <c r="C898" t="str">
        <f>IFERROR(VLOOKUP(Table1[[#This Row],[Ticker]],[1]!Table1[[Symbol]:[Industry]],2,FALSE),"-")</f>
        <v>-</v>
      </c>
      <c r="D898" t="s">
        <v>129</v>
      </c>
      <c r="E898">
        <v>2897.4912599999998</v>
      </c>
      <c r="F898">
        <v>544.4</v>
      </c>
      <c r="G898">
        <v>-38.4579271247188</v>
      </c>
      <c r="H898">
        <v>1.52727965549874</v>
      </c>
      <c r="I898">
        <v>-11.5397266245244</v>
      </c>
      <c r="J898">
        <v>-5.0076896338191599</v>
      </c>
      <c r="K898">
        <v>536.09253280402902</v>
      </c>
      <c r="L898">
        <v>541.50356492678895</v>
      </c>
      <c r="M898">
        <v>22.375228458476101</v>
      </c>
      <c r="N898">
        <v>1.0082284513840301</v>
      </c>
      <c r="O898">
        <v>37.766348273328397</v>
      </c>
      <c r="P898">
        <v>18.347826086956498</v>
      </c>
      <c r="Q898">
        <v>0.17692332553276199</v>
      </c>
    </row>
    <row r="899" spans="1:17" hidden="1" x14ac:dyDescent="0.3">
      <c r="A899" t="s">
        <v>1943</v>
      </c>
      <c r="B899" t="s">
        <v>1944</v>
      </c>
      <c r="C899" t="str">
        <f>IFERROR(VLOOKUP(Table1[[#This Row],[Ticker]],[1]!Table1[[Symbol]:[Industry]],2,FALSE),"-")</f>
        <v>-</v>
      </c>
      <c r="D899" t="s">
        <v>621</v>
      </c>
      <c r="E899">
        <v>2897.3623381500001</v>
      </c>
      <c r="F899">
        <v>1422.95</v>
      </c>
      <c r="G899">
        <v>0.309698089032025</v>
      </c>
      <c r="H899">
        <v>14.445311774959899</v>
      </c>
      <c r="I899">
        <v>32.927943986855396</v>
      </c>
      <c r="J899">
        <v>6.7137971959709102</v>
      </c>
      <c r="K899">
        <v>1161.35444775573</v>
      </c>
      <c r="L899">
        <v>1047.84154833975</v>
      </c>
      <c r="M899">
        <v>70.6117244343002</v>
      </c>
      <c r="N899">
        <v>0.90465209340074504</v>
      </c>
      <c r="O899">
        <v>0.48842194033522601</v>
      </c>
      <c r="P899">
        <v>75.423781051593394</v>
      </c>
      <c r="Q899">
        <v>6.6734181229983994E-2</v>
      </c>
    </row>
    <row r="900" spans="1:17" hidden="1" x14ac:dyDescent="0.3">
      <c r="A900" t="s">
        <v>1945</v>
      </c>
      <c r="B900" t="s">
        <v>1946</v>
      </c>
      <c r="C900" t="str">
        <f>IFERROR(VLOOKUP(Table1[[#This Row],[Ticker]],[1]!Table1[[Symbol]:[Industry]],2,FALSE),"-")</f>
        <v>-</v>
      </c>
      <c r="D900" t="s">
        <v>1947</v>
      </c>
      <c r="E900">
        <v>2891.56</v>
      </c>
      <c r="F900">
        <v>1138.3</v>
      </c>
      <c r="G900">
        <v>206.48142981463801</v>
      </c>
      <c r="H900">
        <v>8.7597403294783902</v>
      </c>
      <c r="I900">
        <v>76.172086562164694</v>
      </c>
      <c r="J900">
        <v>3.8043120681196498</v>
      </c>
      <c r="K900">
        <v>928.62136377607305</v>
      </c>
      <c r="L900">
        <v>715.17133915742897</v>
      </c>
      <c r="M900">
        <v>90.460019522684107</v>
      </c>
      <c r="N900">
        <v>2.1605604219478098</v>
      </c>
      <c r="O900">
        <v>6.4745673372572998</v>
      </c>
      <c r="P900">
        <v>240.70637533672499</v>
      </c>
      <c r="Q900">
        <v>8.9318495466696998E-2</v>
      </c>
    </row>
    <row r="901" spans="1:17" hidden="1" x14ac:dyDescent="0.3">
      <c r="A901" t="s">
        <v>1948</v>
      </c>
      <c r="B901" t="s">
        <v>1949</v>
      </c>
      <c r="C901" t="str">
        <f>IFERROR(VLOOKUP(Table1[[#This Row],[Ticker]],[1]!Table1[[Symbol]:[Industry]],2,FALSE),"-")</f>
        <v>-</v>
      </c>
      <c r="D901" t="s">
        <v>95</v>
      </c>
      <c r="E901">
        <v>2881.5579779999998</v>
      </c>
      <c r="F901">
        <v>1235.0999999999999</v>
      </c>
      <c r="G901">
        <v>380.66289343494998</v>
      </c>
      <c r="H901">
        <v>-7.33762313291151</v>
      </c>
      <c r="I901">
        <v>86.474472402213706</v>
      </c>
      <c r="J901">
        <v>-2.2033581905139901</v>
      </c>
      <c r="K901">
        <v>1173.2696377705299</v>
      </c>
      <c r="L901">
        <v>857.27235714960705</v>
      </c>
      <c r="M901">
        <v>54.697356989798799</v>
      </c>
      <c r="N901">
        <v>0.27770634128249899</v>
      </c>
      <c r="O901">
        <v>17.727309529592699</v>
      </c>
      <c r="P901">
        <v>414.62499999999898</v>
      </c>
      <c r="Q901">
        <v>0.20115660265784199</v>
      </c>
    </row>
    <row r="902" spans="1:17" x14ac:dyDescent="0.3">
      <c r="A902" t="s">
        <v>1950</v>
      </c>
      <c r="B902" t="s">
        <v>1951</v>
      </c>
      <c r="C902" t="str">
        <f>IFERROR(VLOOKUP(Table1[[#This Row],[Ticker]],[1]!Table1[[Symbol]:[Industry]],2,FALSE),"-")</f>
        <v>-</v>
      </c>
      <c r="D902" t="s">
        <v>65</v>
      </c>
      <c r="E902">
        <v>2866.8665755000002</v>
      </c>
      <c r="F902">
        <v>326.35000000000002</v>
      </c>
      <c r="G902">
        <v>-28.012261679053299</v>
      </c>
      <c r="H902">
        <v>1.52663673600352</v>
      </c>
      <c r="I902">
        <v>-29.3179341460717</v>
      </c>
      <c r="J902">
        <v>-0.28063988411926399</v>
      </c>
      <c r="K902">
        <v>325.42965178344502</v>
      </c>
      <c r="L902">
        <v>340.79134634295701</v>
      </c>
      <c r="M902">
        <v>28.2134087861523</v>
      </c>
      <c r="N902">
        <v>0.71496197659620597</v>
      </c>
      <c r="O902">
        <v>27.164087635973601</v>
      </c>
      <c r="P902">
        <v>13.8695045359385</v>
      </c>
      <c r="Q902">
        <v>-7.2851507218802E-2</v>
      </c>
    </row>
    <row r="903" spans="1:17" hidden="1" x14ac:dyDescent="0.3">
      <c r="A903" t="s">
        <v>1952</v>
      </c>
      <c r="B903" t="s">
        <v>1953</v>
      </c>
      <c r="C903" t="str">
        <f>IFERROR(VLOOKUP(Table1[[#This Row],[Ticker]],[1]!Table1[[Symbol]:[Industry]],2,FALSE),"-")</f>
        <v>-</v>
      </c>
      <c r="D903" t="s">
        <v>1812</v>
      </c>
      <c r="E903">
        <v>2842.1336249999999</v>
      </c>
      <c r="F903">
        <v>1220.95</v>
      </c>
      <c r="G903">
        <v>65.796760613381196</v>
      </c>
      <c r="H903">
        <v>2.4474981252216499</v>
      </c>
      <c r="I903">
        <v>17.7978618635108</v>
      </c>
      <c r="J903">
        <v>4.4692555278910904</v>
      </c>
      <c r="K903">
        <v>1093.3343834514001</v>
      </c>
      <c r="L903">
        <v>1002.74965000451</v>
      </c>
      <c r="M903">
        <v>71.922006866289195</v>
      </c>
      <c r="N903">
        <v>2.9270442144845701</v>
      </c>
      <c r="O903">
        <v>4.34497727179654</v>
      </c>
      <c r="P903">
        <v>101.144975288303</v>
      </c>
      <c r="Q903">
        <v>6.9166064763283006E-2</v>
      </c>
    </row>
    <row r="904" spans="1:17" hidden="1" x14ac:dyDescent="0.3">
      <c r="A904" t="s">
        <v>1954</v>
      </c>
      <c r="B904" t="s">
        <v>1955</v>
      </c>
      <c r="C904" t="str">
        <f>IFERROR(VLOOKUP(Table1[[#This Row],[Ticker]],[1]!Table1[[Symbol]:[Industry]],2,FALSE),"-")</f>
        <v>-</v>
      </c>
      <c r="D904" t="s">
        <v>129</v>
      </c>
      <c r="E904">
        <v>2839.3165082400001</v>
      </c>
      <c r="F904">
        <v>900.85</v>
      </c>
      <c r="G904">
        <v>89.594361781448598</v>
      </c>
      <c r="H904">
        <v>-1.8916055228614099</v>
      </c>
      <c r="I904">
        <v>-15.5036524880929</v>
      </c>
      <c r="J904">
        <v>-1.43748815029733</v>
      </c>
      <c r="K904">
        <v>901.83619717095803</v>
      </c>
      <c r="L904">
        <v>846.90804653596194</v>
      </c>
      <c r="M904">
        <v>44.647294190532399</v>
      </c>
      <c r="N904">
        <v>1.0894303367295299</v>
      </c>
      <c r="O904">
        <v>29.738580229782901</v>
      </c>
      <c r="P904">
        <v>126.571931589537</v>
      </c>
      <c r="Q904">
        <v>0.17922714173444201</v>
      </c>
    </row>
    <row r="905" spans="1:17" hidden="1" x14ac:dyDescent="0.3">
      <c r="A905" t="s">
        <v>1956</v>
      </c>
      <c r="B905" t="s">
        <v>1957</v>
      </c>
      <c r="C905" t="str">
        <f>IFERROR(VLOOKUP(Table1[[#This Row],[Ticker]],[1]!Table1[[Symbol]:[Industry]],2,FALSE),"-")</f>
        <v>-</v>
      </c>
      <c r="D905" t="s">
        <v>65</v>
      </c>
      <c r="E905">
        <v>2838.9083707999998</v>
      </c>
      <c r="F905">
        <v>492.9</v>
      </c>
      <c r="G905">
        <v>184.048621954232</v>
      </c>
      <c r="H905">
        <v>20.082172459830002</v>
      </c>
      <c r="I905">
        <v>139.34740297722399</v>
      </c>
      <c r="J905">
        <v>4.2482502536797897</v>
      </c>
      <c r="K905">
        <v>418.295146118758</v>
      </c>
      <c r="L905">
        <v>323.77394342295401</v>
      </c>
      <c r="M905">
        <v>35.031033587490199</v>
      </c>
      <c r="N905">
        <v>1.7375972993567701</v>
      </c>
      <c r="O905">
        <v>5.4980726313653898</v>
      </c>
      <c r="P905">
        <v>229.47860962566801</v>
      </c>
      <c r="Q905">
        <v>0.18248606692778699</v>
      </c>
    </row>
    <row r="906" spans="1:17" hidden="1" x14ac:dyDescent="0.3">
      <c r="A906" t="s">
        <v>1958</v>
      </c>
      <c r="B906" t="s">
        <v>1959</v>
      </c>
      <c r="C906" t="str">
        <f>IFERROR(VLOOKUP(Table1[[#This Row],[Ticker]],[1]!Table1[[Symbol]:[Industry]],2,FALSE),"-")</f>
        <v>-</v>
      </c>
      <c r="D906" t="s">
        <v>238</v>
      </c>
      <c r="E906">
        <v>2829.28</v>
      </c>
      <c r="F906">
        <v>15525.4</v>
      </c>
      <c r="G906">
        <v>31.443009316859602</v>
      </c>
      <c r="H906">
        <v>8.3513918324168195</v>
      </c>
      <c r="I906">
        <v>-2.9348038333368298</v>
      </c>
      <c r="J906">
        <v>-0.379144802631462</v>
      </c>
      <c r="K906">
        <v>14277.204980009399</v>
      </c>
      <c r="L906">
        <v>12990.906124904001</v>
      </c>
      <c r="M906">
        <v>58.2106574877049</v>
      </c>
      <c r="N906">
        <v>0.75256792577866105</v>
      </c>
      <c r="O906">
        <v>9.4983060017777206</v>
      </c>
      <c r="P906">
        <v>65.958311063602295</v>
      </c>
      <c r="Q906">
        <v>0.15563598244736501</v>
      </c>
    </row>
    <row r="907" spans="1:17" x14ac:dyDescent="0.3">
      <c r="A907" t="s">
        <v>1960</v>
      </c>
      <c r="B907" t="s">
        <v>1961</v>
      </c>
      <c r="C907" t="str">
        <f>IFERROR(VLOOKUP(Table1[[#This Row],[Ticker]],[1]!Table1[[Symbol]:[Industry]],2,FALSE),"-")</f>
        <v>-</v>
      </c>
      <c r="D907" t="s">
        <v>101</v>
      </c>
      <c r="E907">
        <v>2829.16487646</v>
      </c>
      <c r="F907">
        <v>243.73</v>
      </c>
      <c r="G907">
        <v>-15.692368659891599</v>
      </c>
      <c r="H907">
        <v>9.0656777485920195</v>
      </c>
      <c r="I907">
        <v>-16.677523549646601</v>
      </c>
      <c r="J907">
        <v>-4.60733570163256</v>
      </c>
      <c r="K907">
        <v>231.89952112262301</v>
      </c>
      <c r="L907">
        <v>234.41340355608301</v>
      </c>
      <c r="M907">
        <v>49.6273044223787</v>
      </c>
      <c r="N907">
        <v>1.89065613504217</v>
      </c>
      <c r="O907">
        <v>25.138472900340499</v>
      </c>
      <c r="P907">
        <v>28.043078539532399</v>
      </c>
      <c r="Q907">
        <v>-8.2732395257599999E-4</v>
      </c>
    </row>
    <row r="908" spans="1:17" hidden="1" x14ac:dyDescent="0.3">
      <c r="A908" t="s">
        <v>1962</v>
      </c>
      <c r="B908" t="s">
        <v>1963</v>
      </c>
      <c r="C908" t="str">
        <f>IFERROR(VLOOKUP(Table1[[#This Row],[Ticker]],[1]!Table1[[Symbol]:[Industry]],2,FALSE),"-")</f>
        <v>-</v>
      </c>
      <c r="D908" t="s">
        <v>60</v>
      </c>
      <c r="E908">
        <v>2825.3721918400001</v>
      </c>
      <c r="F908">
        <v>247.13</v>
      </c>
      <c r="G908">
        <v>119.673524456558</v>
      </c>
      <c r="H908">
        <v>31.0813842486066</v>
      </c>
      <c r="I908">
        <v>29.704900718868299</v>
      </c>
      <c r="J908">
        <v>3.5982883661763601</v>
      </c>
      <c r="K908">
        <v>206.10587435945999</v>
      </c>
      <c r="L908">
        <v>175.44787983995801</v>
      </c>
      <c r="M908">
        <v>49.999724086703701</v>
      </c>
      <c r="N908">
        <v>2.47059141839491</v>
      </c>
      <c r="O908">
        <v>9.2137741269777003</v>
      </c>
      <c r="P908">
        <v>149.24861321230401</v>
      </c>
      <c r="Q908">
        <v>8.6660098424258994E-2</v>
      </c>
    </row>
    <row r="909" spans="1:17" hidden="1" x14ac:dyDescent="0.3">
      <c r="A909" t="s">
        <v>1964</v>
      </c>
      <c r="B909" t="s">
        <v>1965</v>
      </c>
      <c r="C909" t="str">
        <f>IFERROR(VLOOKUP(Table1[[#This Row],[Ticker]],[1]!Table1[[Symbol]:[Industry]],2,FALSE),"-")</f>
        <v>-</v>
      </c>
      <c r="D909" t="s">
        <v>238</v>
      </c>
      <c r="E909">
        <v>2816.3996376250002</v>
      </c>
      <c r="F909">
        <v>1010.75</v>
      </c>
      <c r="G909">
        <v>145.794333793308</v>
      </c>
      <c r="H909">
        <v>11.089104574899199</v>
      </c>
      <c r="I909">
        <v>35.972449117091898</v>
      </c>
      <c r="J909">
        <v>0.25232227885525099</v>
      </c>
      <c r="K909">
        <v>900.16851879782905</v>
      </c>
      <c r="L909">
        <v>739.52782468292605</v>
      </c>
      <c r="M909">
        <v>60.424478703947898</v>
      </c>
      <c r="N909">
        <v>0.75424614991898997</v>
      </c>
      <c r="O909">
        <v>2.2557506801879699</v>
      </c>
      <c r="P909">
        <v>178.827586206896</v>
      </c>
      <c r="Q909">
        <v>0.211645979833571</v>
      </c>
    </row>
    <row r="910" spans="1:17" x14ac:dyDescent="0.3">
      <c r="A910" t="s">
        <v>1966</v>
      </c>
      <c r="B910" t="s">
        <v>1967</v>
      </c>
      <c r="C910" t="str">
        <f>IFERROR(VLOOKUP(Table1[[#This Row],[Ticker]],[1]!Table1[[Symbol]:[Industry]],2,FALSE),"-")</f>
        <v>-</v>
      </c>
      <c r="D910" t="s">
        <v>1112</v>
      </c>
      <c r="E910">
        <v>2809.4379097000001</v>
      </c>
      <c r="F910">
        <v>445.8</v>
      </c>
      <c r="G910">
        <v>-44.568982675848297</v>
      </c>
      <c r="H910">
        <v>6.05045836510486</v>
      </c>
      <c r="I910">
        <v>-21.967742530259599</v>
      </c>
      <c r="J910">
        <v>15.6159135980873</v>
      </c>
      <c r="K910">
        <v>389.208129657234</v>
      </c>
      <c r="L910">
        <v>428.47043039738401</v>
      </c>
      <c r="M910">
        <v>60.967473883409603</v>
      </c>
      <c r="N910">
        <v>1.5298590442083799</v>
      </c>
      <c r="O910">
        <v>48.968147151188802</v>
      </c>
      <c r="P910">
        <v>41.523809523809497</v>
      </c>
      <c r="Q910">
        <v>3.9586580063000003E-5</v>
      </c>
    </row>
    <row r="911" spans="1:17" x14ac:dyDescent="0.3">
      <c r="A911" t="s">
        <v>1968</v>
      </c>
      <c r="B911" t="s">
        <v>1969</v>
      </c>
      <c r="C911" t="str">
        <f>IFERROR(VLOOKUP(Table1[[#This Row],[Ticker]],[1]!Table1[[Symbol]:[Industry]],2,FALSE),"-")</f>
        <v>-</v>
      </c>
      <c r="D911" t="s">
        <v>349</v>
      </c>
      <c r="E911">
        <v>2805.3358743599902</v>
      </c>
      <c r="F911">
        <v>490</v>
      </c>
      <c r="G911">
        <v>-42.464973176493203</v>
      </c>
      <c r="H911">
        <v>-9.7457244846170497</v>
      </c>
      <c r="I911">
        <v>-19.9725570792999</v>
      </c>
      <c r="J911">
        <v>0.55353175489067197</v>
      </c>
      <c r="K911">
        <v>495.46085671518301</v>
      </c>
      <c r="L911">
        <v>509.49939687091501</v>
      </c>
      <c r="M911">
        <v>64.936490968576507</v>
      </c>
      <c r="N911">
        <v>0.68629287761895696</v>
      </c>
      <c r="O911">
        <v>72.857142857142804</v>
      </c>
      <c r="P911">
        <v>11.363636363636299</v>
      </c>
    </row>
    <row r="912" spans="1:17" hidden="1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-</v>
      </c>
      <c r="E912">
        <v>2804.4259210599998</v>
      </c>
      <c r="F912">
        <v>1174.3499999999999</v>
      </c>
      <c r="G912">
        <v>-27.3910073848132</v>
      </c>
      <c r="H912">
        <v>-7.4366167659261704</v>
      </c>
      <c r="I912">
        <v>-21.355251913127699</v>
      </c>
      <c r="J912">
        <v>-0.76594755878340703</v>
      </c>
      <c r="K912">
        <v>1177.9208155199599</v>
      </c>
      <c r="L912">
        <v>1224.1233806313601</v>
      </c>
      <c r="M912">
        <v>66.762931539369305</v>
      </c>
      <c r="N912">
        <v>0.86128359205474803</v>
      </c>
      <c r="O912">
        <v>23.557712777281001</v>
      </c>
      <c r="P912">
        <v>7.6397800183317797</v>
      </c>
      <c r="Q912">
        <v>1.1998714368995999E-2</v>
      </c>
    </row>
    <row r="913" spans="1:17" hidden="1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-</v>
      </c>
      <c r="D913" t="s">
        <v>485</v>
      </c>
      <c r="E913">
        <v>2802.4205932</v>
      </c>
      <c r="F913">
        <v>756.45</v>
      </c>
      <c r="G913">
        <v>156.60014465189701</v>
      </c>
      <c r="H913">
        <v>-2.4657522408105401</v>
      </c>
      <c r="I913">
        <v>1.9660603425601899</v>
      </c>
      <c r="J913">
        <v>1.8847596945196201</v>
      </c>
      <c r="K913">
        <v>628.81700726880001</v>
      </c>
      <c r="L913">
        <v>567.60264249358397</v>
      </c>
      <c r="M913">
        <v>69.575949921363105</v>
      </c>
      <c r="N913">
        <v>4.3829141216271399</v>
      </c>
      <c r="O913">
        <v>3.81386740696674</v>
      </c>
      <c r="P913">
        <v>193.19767441860401</v>
      </c>
      <c r="Q913">
        <v>0.15783236460741301</v>
      </c>
    </row>
    <row r="914" spans="1:17" hidden="1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-</v>
      </c>
      <c r="D914" t="s">
        <v>940</v>
      </c>
      <c r="E914">
        <v>2801.2492136999999</v>
      </c>
      <c r="F914">
        <v>177</v>
      </c>
      <c r="G914">
        <v>227.078941376199</v>
      </c>
      <c r="H914">
        <v>50.546821177315202</v>
      </c>
      <c r="I914">
        <v>43.340347684158203</v>
      </c>
      <c r="J914">
        <v>6.8361516933254096</v>
      </c>
      <c r="K914">
        <v>131.72669726919099</v>
      </c>
      <c r="L914">
        <v>107.662313006575</v>
      </c>
      <c r="M914">
        <v>53.749595338948403</v>
      </c>
      <c r="N914">
        <v>2.48902284973909</v>
      </c>
      <c r="O914">
        <v>9.6045197740112798</v>
      </c>
      <c r="P914">
        <v>293.391613572381</v>
      </c>
      <c r="Q914">
        <v>0.224454819154564</v>
      </c>
    </row>
    <row r="915" spans="1:17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-</v>
      </c>
      <c r="D915" t="s">
        <v>454</v>
      </c>
      <c r="E915">
        <v>2798.637576735</v>
      </c>
      <c r="F915">
        <v>83.17</v>
      </c>
      <c r="G915">
        <v>-15.072867739659401</v>
      </c>
      <c r="H915">
        <v>-7.1138376756871198</v>
      </c>
      <c r="I915">
        <v>-20.362505476197398</v>
      </c>
      <c r="J915">
        <v>0.37545885763257503</v>
      </c>
      <c r="K915">
        <v>85.007429777846198</v>
      </c>
      <c r="L915">
        <v>86.649425350429695</v>
      </c>
      <c r="M915">
        <v>46.560201010490601</v>
      </c>
      <c r="N915">
        <v>0.81149729454270403</v>
      </c>
      <c r="O915">
        <v>44.282794276782496</v>
      </c>
      <c r="P915">
        <v>32.965627498001602</v>
      </c>
      <c r="Q915">
        <v>1.7070869451151001E-2</v>
      </c>
    </row>
    <row r="916" spans="1:17" hidden="1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D916" t="s">
        <v>24</v>
      </c>
      <c r="E916">
        <v>2795.2546289400002</v>
      </c>
      <c r="F916">
        <v>53.83</v>
      </c>
      <c r="G916">
        <v>-49.1283343049015</v>
      </c>
      <c r="H916">
        <v>-4.5042079305513703</v>
      </c>
      <c r="I916">
        <v>-33.823481935142397</v>
      </c>
      <c r="J916">
        <v>-1.68717046902618</v>
      </c>
      <c r="K916">
        <v>55.941280114859403</v>
      </c>
      <c r="M916">
        <v>26.221959960389199</v>
      </c>
      <c r="N916">
        <v>1.33018581717059</v>
      </c>
      <c r="O916">
        <v>53.074493776704401</v>
      </c>
      <c r="P916">
        <v>9.8571428571428505</v>
      </c>
    </row>
    <row r="917" spans="1:17" hidden="1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D917" t="s">
        <v>89</v>
      </c>
      <c r="E917">
        <v>2784.3074999999999</v>
      </c>
      <c r="F917">
        <v>390.8</v>
      </c>
      <c r="G917">
        <v>212.89916098363801</v>
      </c>
      <c r="H917">
        <v>-9.6526947328099393</v>
      </c>
      <c r="I917">
        <v>74.837746490889302</v>
      </c>
      <c r="J917">
        <v>-9.3707247539578002</v>
      </c>
      <c r="K917">
        <v>412.18074402652201</v>
      </c>
      <c r="L917">
        <v>319.08123141452199</v>
      </c>
      <c r="M917">
        <v>36.094667915819301</v>
      </c>
      <c r="N917">
        <v>0.68775979093659201</v>
      </c>
      <c r="O917">
        <v>31.499488229273201</v>
      </c>
      <c r="P917">
        <v>260.51660516605102</v>
      </c>
      <c r="Q917">
        <v>0.25247160446205802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D918" t="s">
        <v>65</v>
      </c>
      <c r="E918">
        <v>2779.9870508200001</v>
      </c>
      <c r="F918">
        <v>512.04999999999995</v>
      </c>
      <c r="G918">
        <v>-32.507466155787199</v>
      </c>
      <c r="H918">
        <v>-0.79069464716063298</v>
      </c>
      <c r="I918">
        <v>-16.5310444986062</v>
      </c>
      <c r="J918">
        <v>0.71327237965662105</v>
      </c>
      <c r="K918">
        <v>488.62925111711002</v>
      </c>
      <c r="M918">
        <v>50.2235615211316</v>
      </c>
      <c r="N918">
        <v>1.58547984152806</v>
      </c>
      <c r="O918">
        <v>14.832535885167401</v>
      </c>
      <c r="P918">
        <v>21.5260472291443</v>
      </c>
    </row>
    <row r="919" spans="1:17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D919" t="s">
        <v>445</v>
      </c>
      <c r="E919">
        <v>2776.5921778799998</v>
      </c>
      <c r="F919">
        <v>229.75</v>
      </c>
      <c r="G919">
        <v>-22.749369358940299</v>
      </c>
      <c r="H919">
        <v>-7.4941069204503696</v>
      </c>
      <c r="I919">
        <v>-48.9481175591499</v>
      </c>
      <c r="J919">
        <v>-2.6094486550820801</v>
      </c>
      <c r="K919">
        <v>240.05574500160799</v>
      </c>
      <c r="L919">
        <v>274.05710493486902</v>
      </c>
      <c r="M919">
        <v>53.544475274656499</v>
      </c>
      <c r="N919">
        <v>0.93767874801394202</v>
      </c>
      <c r="O919">
        <v>87.921653971708295</v>
      </c>
      <c r="P919">
        <v>19.973890339425498</v>
      </c>
      <c r="Q919">
        <v>-4.4940508985038999E-2</v>
      </c>
    </row>
    <row r="920" spans="1:17" hidden="1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335</v>
      </c>
      <c r="E920">
        <v>2767.2330360000001</v>
      </c>
      <c r="F920">
        <v>2011.65</v>
      </c>
      <c r="G920">
        <v>-43.380936814190498</v>
      </c>
      <c r="H920">
        <v>4.6670763361261596</v>
      </c>
      <c r="I920">
        <v>-20.169383818601901</v>
      </c>
      <c r="J920">
        <v>2.6673867119586299</v>
      </c>
      <c r="K920">
        <v>1909.1005761696899</v>
      </c>
      <c r="L920">
        <v>2025.3340724534401</v>
      </c>
      <c r="M920">
        <v>36.095568214400799</v>
      </c>
      <c r="N920">
        <v>0.92522141106297595</v>
      </c>
      <c r="O920">
        <v>39.437774960852998</v>
      </c>
      <c r="P920">
        <v>19.032544378698201</v>
      </c>
      <c r="Q920">
        <v>-6.4729205601331996E-2</v>
      </c>
    </row>
    <row r="921" spans="1:17" hidden="1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523</v>
      </c>
      <c r="E921">
        <v>2760.8028759449999</v>
      </c>
      <c r="F921">
        <v>198.55</v>
      </c>
      <c r="G921">
        <v>39.5523549728482</v>
      </c>
      <c r="H921">
        <v>-4.5272264161167604</v>
      </c>
      <c r="I921">
        <v>25.256844145811701</v>
      </c>
      <c r="J921">
        <v>-3.5109249583183599</v>
      </c>
      <c r="K921">
        <v>198.05641946868201</v>
      </c>
      <c r="L921">
        <v>179.50521737979099</v>
      </c>
      <c r="M921">
        <v>60.8962927392853</v>
      </c>
      <c r="N921">
        <v>1.14372132458244</v>
      </c>
      <c r="O921">
        <v>16.8471417778896</v>
      </c>
      <c r="P921">
        <v>78.712871287128706</v>
      </c>
      <c r="Q921">
        <v>1.342311780821E-3</v>
      </c>
    </row>
    <row r="922" spans="1:17" hidden="1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137</v>
      </c>
      <c r="E922">
        <v>2760.1976045849901</v>
      </c>
      <c r="F922">
        <v>11.6</v>
      </c>
      <c r="G922">
        <v>707.91366424687203</v>
      </c>
      <c r="H922">
        <v>6.9542012036724996</v>
      </c>
      <c r="I922">
        <v>70.140085904053393</v>
      </c>
      <c r="J922">
        <v>-2.04382118190063</v>
      </c>
      <c r="K922">
        <v>10.831860594785301</v>
      </c>
      <c r="L922">
        <v>8.9690054946695899</v>
      </c>
      <c r="M922">
        <v>47.080333174770502</v>
      </c>
      <c r="N922">
        <v>1.26149936627507</v>
      </c>
      <c r="O922">
        <v>70.689655172413794</v>
      </c>
      <c r="P922">
        <v>792.30769230769204</v>
      </c>
      <c r="Q922">
        <v>0.119701198375742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383</v>
      </c>
      <c r="E923">
        <v>2758.84622244</v>
      </c>
      <c r="F923">
        <v>631.25</v>
      </c>
      <c r="G923">
        <v>-38.0650411543402</v>
      </c>
      <c r="H923">
        <v>-8.2545583911719405</v>
      </c>
      <c r="I923">
        <v>-18.740876928840802</v>
      </c>
      <c r="J923">
        <v>-5.6335400674173703</v>
      </c>
      <c r="K923">
        <v>655.34154820454103</v>
      </c>
      <c r="L923">
        <v>663.32422073294504</v>
      </c>
      <c r="M923">
        <v>71.337148369916505</v>
      </c>
      <c r="N923">
        <v>0.686323906420791</v>
      </c>
      <c r="O923">
        <v>26.5188118811881</v>
      </c>
      <c r="P923">
        <v>7.30069692333843</v>
      </c>
      <c r="Q923">
        <v>5.5952660289739997E-2</v>
      </c>
    </row>
    <row r="924" spans="1:17" hidden="1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354</v>
      </c>
      <c r="E924">
        <v>2757.5615699999998</v>
      </c>
      <c r="F924">
        <v>1600.1</v>
      </c>
      <c r="G924">
        <v>458.31610327126202</v>
      </c>
      <c r="H924">
        <v>8.4483332525321799</v>
      </c>
      <c r="I924">
        <v>96.116661051369405</v>
      </c>
      <c r="J924">
        <v>-7.4034395227961101</v>
      </c>
      <c r="K924">
        <v>1447.99484493093</v>
      </c>
      <c r="L924">
        <v>1051.53586402467</v>
      </c>
      <c r="M924">
        <v>52.008266877229403</v>
      </c>
      <c r="N924">
        <v>1.1689635784344301</v>
      </c>
      <c r="O924">
        <v>10.8680707455784</v>
      </c>
      <c r="P924">
        <v>557.57534246575301</v>
      </c>
      <c r="Q924">
        <v>0.28935853695335201</v>
      </c>
    </row>
    <row r="925" spans="1:17" hidden="1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-</v>
      </c>
      <c r="D925" t="s">
        <v>188</v>
      </c>
      <c r="E925">
        <v>2741.2461207000001</v>
      </c>
      <c r="F925">
        <v>93.02</v>
      </c>
      <c r="G925">
        <v>612.63533422699095</v>
      </c>
      <c r="H925">
        <v>-12.807078533817201</v>
      </c>
      <c r="I925">
        <v>81.100024947343002</v>
      </c>
      <c r="J925">
        <v>-2.58889816955167</v>
      </c>
      <c r="K925">
        <v>98.653602685401495</v>
      </c>
      <c r="L925">
        <v>79.348526187562101</v>
      </c>
      <c r="M925">
        <v>59.312278768621901</v>
      </c>
      <c r="N925">
        <v>1.1433056446829499</v>
      </c>
      <c r="O925">
        <v>50.505267684368903</v>
      </c>
      <c r="P925">
        <v>669.71452213487703</v>
      </c>
      <c r="Q925">
        <v>0.19736829559112701</v>
      </c>
    </row>
    <row r="926" spans="1:17" hidden="1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E926">
        <v>2740.1846510599999</v>
      </c>
      <c r="F926">
        <v>1100.2</v>
      </c>
      <c r="G926">
        <v>9.0522781082587098</v>
      </c>
      <c r="H926">
        <v>-4.2118596537996797</v>
      </c>
      <c r="I926">
        <v>41.536634638011201</v>
      </c>
      <c r="J926">
        <v>1.1582416404153499</v>
      </c>
      <c r="K926">
        <v>1054.60991150418</v>
      </c>
      <c r="L926">
        <v>923.70508848080704</v>
      </c>
      <c r="M926">
        <v>66.449978608815002</v>
      </c>
      <c r="N926">
        <v>0.74613131008940003</v>
      </c>
      <c r="O926">
        <v>11.2524995455371</v>
      </c>
      <c r="P926">
        <v>83.381948495707903</v>
      </c>
      <c r="Q926">
        <v>4.3580795174886E-2</v>
      </c>
    </row>
    <row r="927" spans="1:17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D927" t="s">
        <v>46</v>
      </c>
      <c r="E927">
        <v>2736.4337676</v>
      </c>
      <c r="F927">
        <v>1682.35</v>
      </c>
      <c r="G927">
        <v>-20.483668072615401</v>
      </c>
      <c r="H927">
        <v>0.52662640858335596</v>
      </c>
      <c r="I927">
        <v>-15.1100282218844</v>
      </c>
      <c r="J927">
        <v>-0.403538441101571</v>
      </c>
      <c r="K927">
        <v>1619.66079019885</v>
      </c>
      <c r="L927">
        <v>1606.65735884528</v>
      </c>
      <c r="M927">
        <v>51.015218342211199</v>
      </c>
      <c r="N927">
        <v>1.12006094671387</v>
      </c>
      <c r="O927">
        <v>17.1397152792225</v>
      </c>
      <c r="P927">
        <v>18.978076379066401</v>
      </c>
      <c r="Q927">
        <v>6.1487099872760001E-3</v>
      </c>
    </row>
    <row r="928" spans="1:17" hidden="1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268</v>
      </c>
      <c r="E928">
        <v>2735.0470344299902</v>
      </c>
      <c r="F928">
        <v>804.5</v>
      </c>
      <c r="G928">
        <v>791.71220239214404</v>
      </c>
      <c r="H928">
        <v>61.997226849609703</v>
      </c>
      <c r="I928">
        <v>138.285584695051</v>
      </c>
      <c r="J928">
        <v>14.0504920121708</v>
      </c>
      <c r="K928">
        <v>556.94531554975299</v>
      </c>
      <c r="L928">
        <v>368.99969965753399</v>
      </c>
      <c r="M928">
        <v>71.695070451625199</v>
      </c>
      <c r="N928">
        <v>1.6399668058121299</v>
      </c>
      <c r="O928">
        <v>12.964574269732701</v>
      </c>
      <c r="P928">
        <v>844.24882629107901</v>
      </c>
      <c r="Q928">
        <v>0.21650324696457701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417</v>
      </c>
      <c r="E929">
        <v>2731.1734200000001</v>
      </c>
      <c r="F929">
        <v>10746.35</v>
      </c>
      <c r="G929">
        <v>-43.161948023526001</v>
      </c>
      <c r="H929">
        <v>-2.0623112871083</v>
      </c>
      <c r="I929">
        <v>-34.123987604867303</v>
      </c>
      <c r="J929">
        <v>-4.4235209257222001</v>
      </c>
      <c r="K929">
        <v>11165.7651693068</v>
      </c>
      <c r="L929">
        <v>12622.482746859399</v>
      </c>
      <c r="M929">
        <v>40.085368636039398</v>
      </c>
      <c r="N929">
        <v>1.8126124901107501</v>
      </c>
      <c r="O929">
        <v>84.173696185216301</v>
      </c>
      <c r="P929">
        <v>8.0029748594228192</v>
      </c>
      <c r="Q929">
        <v>-7.1600823894710994E-2</v>
      </c>
    </row>
    <row r="930" spans="1:17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D930" t="s">
        <v>65</v>
      </c>
      <c r="E930">
        <v>2729.7934452</v>
      </c>
      <c r="F930">
        <v>119.65</v>
      </c>
      <c r="G930">
        <v>6.7503532849038903</v>
      </c>
      <c r="H930">
        <v>4.1075459721116196</v>
      </c>
      <c r="I930">
        <v>-10.5214315402508</v>
      </c>
      <c r="J930">
        <v>-5.3871585985332597</v>
      </c>
      <c r="K930">
        <v>118.175472749991</v>
      </c>
      <c r="L930">
        <v>115.561321084662</v>
      </c>
      <c r="M930">
        <v>26.759981249393601</v>
      </c>
      <c r="N930">
        <v>0.93309185561816199</v>
      </c>
      <c r="O930">
        <v>29.962390305056399</v>
      </c>
      <c r="P930">
        <v>38.483796296296298</v>
      </c>
      <c r="Q930">
        <v>-9.7880130323887996E-2</v>
      </c>
    </row>
    <row r="931" spans="1:17" hidden="1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D931" t="s">
        <v>129</v>
      </c>
      <c r="E931">
        <v>2721.5130880000002</v>
      </c>
      <c r="F931">
        <v>1208.7</v>
      </c>
      <c r="G931">
        <v>4.2512715488393296</v>
      </c>
      <c r="H931">
        <v>-4.6065526255143396</v>
      </c>
      <c r="I931">
        <v>5.8761486218235497</v>
      </c>
      <c r="J931">
        <v>-0.20640955082542101</v>
      </c>
      <c r="K931">
        <v>1134.6794480071701</v>
      </c>
      <c r="L931">
        <v>1003.35330521743</v>
      </c>
      <c r="M931">
        <v>51.467643903617599</v>
      </c>
      <c r="N931">
        <v>0.52763896790510501</v>
      </c>
      <c r="O931">
        <v>7.5535699511872103</v>
      </c>
      <c r="P931">
        <v>46.509090909090901</v>
      </c>
      <c r="Q931">
        <v>8.3361497333521994E-2</v>
      </c>
    </row>
    <row r="932" spans="1:17" hidden="1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211</v>
      </c>
      <c r="E932">
        <v>2715.4095237799902</v>
      </c>
      <c r="F932">
        <v>455.95</v>
      </c>
      <c r="G932">
        <v>217.54707316599499</v>
      </c>
      <c r="H932">
        <v>4.3246034502553803</v>
      </c>
      <c r="I932">
        <v>105.596359668312</v>
      </c>
      <c r="J932">
        <v>3.1743571206869201</v>
      </c>
      <c r="K932">
        <v>406.446378090677</v>
      </c>
      <c r="L932">
        <v>310.18766958803701</v>
      </c>
      <c r="M932">
        <v>67.114229170194093</v>
      </c>
      <c r="N932">
        <v>1.0877244550216301</v>
      </c>
      <c r="O932">
        <v>8.8386884526812093</v>
      </c>
      <c r="P932">
        <v>257.46765974127698</v>
      </c>
      <c r="Q932">
        <v>0.18479107928284999</v>
      </c>
    </row>
    <row r="933" spans="1:17" hidden="1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119</v>
      </c>
      <c r="E933">
        <v>2710.4356736999998</v>
      </c>
      <c r="F933">
        <v>45.52</v>
      </c>
      <c r="G933">
        <v>101.084090312035</v>
      </c>
      <c r="H933">
        <v>7.5310174358657598</v>
      </c>
      <c r="I933">
        <v>-2.3404995200802801</v>
      </c>
      <c r="J933">
        <v>13.807606333575601</v>
      </c>
      <c r="K933">
        <v>42.021216028140003</v>
      </c>
      <c r="L933">
        <v>38.0038128882141</v>
      </c>
      <c r="M933">
        <v>54.420488895958698</v>
      </c>
      <c r="N933">
        <v>3.3180277231672202</v>
      </c>
      <c r="O933">
        <v>49.275043936731102</v>
      </c>
      <c r="P933">
        <v>144.731182795698</v>
      </c>
      <c r="Q933">
        <v>7.8504360225705005E-2</v>
      </c>
    </row>
    <row r="934" spans="1:17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417</v>
      </c>
      <c r="E934">
        <v>2701.6529091500001</v>
      </c>
      <c r="F934">
        <v>54.49</v>
      </c>
      <c r="G934">
        <v>-34.044416518089399</v>
      </c>
      <c r="H934">
        <v>-1.7763062487268999</v>
      </c>
      <c r="I934">
        <v>-40.904412582063799</v>
      </c>
      <c r="J934">
        <v>-6.0126048540563803E-2</v>
      </c>
      <c r="K934">
        <v>56.3786433069317</v>
      </c>
      <c r="L934">
        <v>63.374583852411703</v>
      </c>
      <c r="M934">
        <v>24.102983119479799</v>
      </c>
      <c r="N934">
        <v>0.50506284714148997</v>
      </c>
      <c r="O934">
        <v>54.248485960726697</v>
      </c>
      <c r="P934">
        <v>13.284823284823201</v>
      </c>
    </row>
    <row r="935" spans="1:17" hidden="1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D935" t="s">
        <v>21</v>
      </c>
      <c r="E935">
        <v>2698.090549</v>
      </c>
      <c r="F935">
        <v>280.23</v>
      </c>
      <c r="G935">
        <v>-35.835928719587798</v>
      </c>
      <c r="H935">
        <v>5.5343002064704097</v>
      </c>
      <c r="I935">
        <v>-24.458708159026202</v>
      </c>
      <c r="J935">
        <v>-4.2929368107630896</v>
      </c>
      <c r="K935">
        <v>271.78817858104702</v>
      </c>
      <c r="L935">
        <v>280.05359732443901</v>
      </c>
      <c r="M935">
        <v>46.182205138570602</v>
      </c>
      <c r="N935">
        <v>2.8422015833879701</v>
      </c>
      <c r="O935">
        <v>43.524961638653899</v>
      </c>
      <c r="P935">
        <v>33.474636818290001</v>
      </c>
      <c r="Q935">
        <v>0.164102482660479</v>
      </c>
    </row>
    <row r="936" spans="1:17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597</v>
      </c>
      <c r="E936">
        <v>2679.2603859999999</v>
      </c>
      <c r="F936">
        <v>51.63</v>
      </c>
      <c r="G936">
        <v>28.425712439643601</v>
      </c>
      <c r="H936">
        <v>2.0449634841770199</v>
      </c>
      <c r="I936">
        <v>18.126631586156101</v>
      </c>
      <c r="J936">
        <v>-3.9174908084514102</v>
      </c>
      <c r="K936">
        <v>46.310681851498401</v>
      </c>
      <c r="L936">
        <v>43.245322519415602</v>
      </c>
      <c r="M936">
        <v>38.632987125969699</v>
      </c>
      <c r="N936">
        <v>0.80765059637671499</v>
      </c>
      <c r="O936">
        <v>10.0135580089095</v>
      </c>
      <c r="P936">
        <v>72.675585284280899</v>
      </c>
      <c r="Q936">
        <v>-5.8992334017399999E-2</v>
      </c>
    </row>
    <row r="937" spans="1:17" hidden="1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335</v>
      </c>
      <c r="E937">
        <v>2678.9150466799902</v>
      </c>
      <c r="F937">
        <v>792.35</v>
      </c>
      <c r="G937">
        <v>-50.151681903239002</v>
      </c>
      <c r="H937">
        <v>-6.1483548110301198</v>
      </c>
      <c r="I937">
        <v>-20.2023877076949</v>
      </c>
      <c r="J937">
        <v>-3.9356448676690099</v>
      </c>
      <c r="K937">
        <v>800.89622882032404</v>
      </c>
      <c r="L937">
        <v>852.63031896295797</v>
      </c>
      <c r="M937">
        <v>52.411124412961499</v>
      </c>
      <c r="N937">
        <v>0.74486337651270296</v>
      </c>
      <c r="O937">
        <v>38.827538335331603</v>
      </c>
      <c r="P937">
        <v>10.8802127064091</v>
      </c>
      <c r="Q937">
        <v>4.0938024843205002E-2</v>
      </c>
    </row>
    <row r="938" spans="1:17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D938" t="s">
        <v>268</v>
      </c>
      <c r="E938">
        <v>2672.12636544</v>
      </c>
      <c r="F938">
        <v>1011.55</v>
      </c>
      <c r="G938">
        <v>-50.118483365834201</v>
      </c>
      <c r="H938">
        <v>16.635846646701999</v>
      </c>
      <c r="I938">
        <v>-11.4399958774027</v>
      </c>
      <c r="J938">
        <v>14.7629447962152</v>
      </c>
      <c r="K938">
        <v>878.488019349669</v>
      </c>
      <c r="L938">
        <v>996.96352924346604</v>
      </c>
      <c r="M938">
        <v>40.960055211404502</v>
      </c>
      <c r="N938">
        <v>2.42650758297721</v>
      </c>
      <c r="O938">
        <v>35.233058178043599</v>
      </c>
      <c r="P938">
        <v>34.577263353954599</v>
      </c>
      <c r="Q938">
        <v>-4.8156510128855003E-2</v>
      </c>
    </row>
    <row r="939" spans="1:17" hidden="1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D939" t="s">
        <v>255</v>
      </c>
      <c r="E939">
        <v>2670.5068164200002</v>
      </c>
      <c r="F939">
        <v>2852.95</v>
      </c>
      <c r="G939">
        <v>8.7102276244726298</v>
      </c>
      <c r="H939">
        <v>-0.75359451423763402</v>
      </c>
      <c r="I939">
        <v>3.2230318424176199</v>
      </c>
      <c r="J939">
        <v>0.19850413496583599</v>
      </c>
      <c r="K939">
        <v>2642.7907231223098</v>
      </c>
      <c r="L939">
        <v>2429.38459656844</v>
      </c>
      <c r="M939">
        <v>83.485536614723102</v>
      </c>
      <c r="N939">
        <v>1.6661264241574101</v>
      </c>
      <c r="O939">
        <v>6.3390525596312699</v>
      </c>
      <c r="P939">
        <v>43.7218206090526</v>
      </c>
      <c r="Q939">
        <v>4.4566148108568002E-2</v>
      </c>
    </row>
    <row r="940" spans="1:17" hidden="1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D940" t="s">
        <v>600</v>
      </c>
      <c r="E940">
        <v>2662.17786432</v>
      </c>
      <c r="F940">
        <v>2406.1999999999998</v>
      </c>
      <c r="G940">
        <v>-2.69628463862038</v>
      </c>
      <c r="H940">
        <v>4.00721795273249</v>
      </c>
      <c r="I940">
        <v>-3.0607886104169402</v>
      </c>
      <c r="J940">
        <v>-1.0021950414062499</v>
      </c>
      <c r="K940">
        <v>2350.4726600685599</v>
      </c>
      <c r="L940">
        <v>2294.74333910415</v>
      </c>
      <c r="M940">
        <v>30.226659576434798</v>
      </c>
      <c r="N940">
        <v>1.3822901195816899</v>
      </c>
      <c r="O940">
        <v>20.467957775745901</v>
      </c>
      <c r="P940">
        <v>32.281473336998303</v>
      </c>
      <c r="Q940">
        <v>7.0454620066387003E-2</v>
      </c>
    </row>
    <row r="941" spans="1:17" hidden="1" x14ac:dyDescent="0.3">
      <c r="A941" t="s">
        <v>2028</v>
      </c>
      <c r="B941" t="s">
        <v>2029</v>
      </c>
      <c r="C941" t="str">
        <f>IFERROR(VLOOKUP(Table1[[#This Row],[Ticker]],[1]!Table1[[Symbol]:[Industry]],2,FALSE),"-")</f>
        <v>-</v>
      </c>
      <c r="D941" t="s">
        <v>129</v>
      </c>
      <c r="E941">
        <v>2656.8122902199998</v>
      </c>
      <c r="F941">
        <v>328.6</v>
      </c>
      <c r="G941">
        <v>33.827369830628797</v>
      </c>
      <c r="H941">
        <v>-0.63740235102696596</v>
      </c>
      <c r="I941">
        <v>38.764658309982799</v>
      </c>
      <c r="J941">
        <v>10.9988527764504</v>
      </c>
      <c r="K941">
        <v>286.933271552929</v>
      </c>
      <c r="L941">
        <v>239.395519938712</v>
      </c>
      <c r="M941">
        <v>69.251893310891205</v>
      </c>
      <c r="N941">
        <v>0.49657740664681099</v>
      </c>
      <c r="O941">
        <v>3.5301278149725901</v>
      </c>
      <c r="P941">
        <v>87.986270022883303</v>
      </c>
      <c r="Q941">
        <v>0.124923608120923</v>
      </c>
    </row>
    <row r="942" spans="1:17" hidden="1" x14ac:dyDescent="0.3">
      <c r="A942" t="s">
        <v>2030</v>
      </c>
      <c r="B942" t="s">
        <v>2031</v>
      </c>
      <c r="C942" t="str">
        <f>IFERROR(VLOOKUP(Table1[[#This Row],[Ticker]],[1]!Table1[[Symbol]:[Industry]],2,FALSE),"-")</f>
        <v>-</v>
      </c>
      <c r="D942" t="s">
        <v>65</v>
      </c>
      <c r="E942">
        <v>2653.8401923799902</v>
      </c>
      <c r="F942">
        <v>112.27</v>
      </c>
      <c r="G942">
        <v>27.236688301855299</v>
      </c>
      <c r="H942">
        <v>7.8069967388412502</v>
      </c>
      <c r="I942">
        <v>9.41611918370997</v>
      </c>
      <c r="J942">
        <v>10.078140438915099</v>
      </c>
      <c r="K942">
        <v>99.508081202382598</v>
      </c>
      <c r="L942">
        <v>91.229397582866596</v>
      </c>
      <c r="M942">
        <v>63.873332658861102</v>
      </c>
      <c r="N942">
        <v>1.8172949629095101</v>
      </c>
      <c r="O942">
        <v>4.0260087289569899</v>
      </c>
      <c r="P942">
        <v>60.156918687589098</v>
      </c>
      <c r="Q942">
        <v>-6.8322222242217998E-2</v>
      </c>
    </row>
    <row r="943" spans="1:17" x14ac:dyDescent="0.3">
      <c r="A943" t="s">
        <v>2032</v>
      </c>
      <c r="B943" t="s">
        <v>2033</v>
      </c>
      <c r="C943" t="str">
        <f>IFERROR(VLOOKUP(Table1[[#This Row],[Ticker]],[1]!Table1[[Symbol]:[Industry]],2,FALSE),"-")</f>
        <v>-</v>
      </c>
      <c r="D943" t="s">
        <v>46</v>
      </c>
      <c r="E943">
        <v>2653.0268626749998</v>
      </c>
      <c r="F943">
        <v>667.3</v>
      </c>
      <c r="G943">
        <v>-39.017179094819397</v>
      </c>
      <c r="H943">
        <v>-3.22114192205852</v>
      </c>
      <c r="I943">
        <v>-24.284073226777199</v>
      </c>
      <c r="J943">
        <v>-2.4374012584660201</v>
      </c>
      <c r="K943">
        <v>664.63058216925401</v>
      </c>
      <c r="L943">
        <v>700.88313895592603</v>
      </c>
      <c r="M943">
        <v>48.336708356282799</v>
      </c>
      <c r="N943">
        <v>0.808063357651992</v>
      </c>
      <c r="O943">
        <v>26.779559418552299</v>
      </c>
      <c r="P943">
        <v>11.235205867644501</v>
      </c>
      <c r="Q943">
        <v>3.7703109242656997E-2</v>
      </c>
    </row>
    <row r="944" spans="1:17" x14ac:dyDescent="0.3">
      <c r="A944" t="s">
        <v>2034</v>
      </c>
      <c r="B944" t="s">
        <v>2035</v>
      </c>
      <c r="C944" t="str">
        <f>IFERROR(VLOOKUP(Table1[[#This Row],[Ticker]],[1]!Table1[[Symbol]:[Industry]],2,FALSE),"-")</f>
        <v>-</v>
      </c>
      <c r="D944" t="s">
        <v>268</v>
      </c>
      <c r="E944">
        <v>2644.6851396000002</v>
      </c>
      <c r="F944">
        <v>303.95</v>
      </c>
      <c r="G944">
        <v>29.679425395001701</v>
      </c>
      <c r="H944">
        <v>14.3510592114694</v>
      </c>
      <c r="I944">
        <v>23.351488248667501</v>
      </c>
      <c r="J944">
        <v>-3.5212511963451401</v>
      </c>
      <c r="K944">
        <v>273.54287030137698</v>
      </c>
      <c r="L944">
        <v>242.35306183803999</v>
      </c>
      <c r="M944">
        <v>43.917597357080901</v>
      </c>
      <c r="N944">
        <v>1.67370722644995</v>
      </c>
      <c r="O944">
        <v>8.8994900477052195</v>
      </c>
      <c r="P944">
        <v>64.475108225108201</v>
      </c>
      <c r="Q944">
        <v>6.0427297284020999E-2</v>
      </c>
    </row>
    <row r="945" spans="1:17" hidden="1" x14ac:dyDescent="0.3">
      <c r="A945" t="s">
        <v>2036</v>
      </c>
      <c r="B945" t="s">
        <v>2037</v>
      </c>
      <c r="C945" t="str">
        <f>IFERROR(VLOOKUP(Table1[[#This Row],[Ticker]],[1]!Table1[[Symbol]:[Industry]],2,FALSE),"-")</f>
        <v>-</v>
      </c>
      <c r="D945" t="s">
        <v>1565</v>
      </c>
      <c r="E945">
        <v>2644.090741</v>
      </c>
      <c r="F945">
        <v>62.62</v>
      </c>
      <c r="G945">
        <v>-5.04384890845777</v>
      </c>
      <c r="H945">
        <v>-3.6944193174073101</v>
      </c>
      <c r="I945">
        <v>2.8067677305043102</v>
      </c>
      <c r="J945">
        <v>-0.64572513561845502</v>
      </c>
      <c r="K945">
        <v>62.162581396144702</v>
      </c>
      <c r="L945">
        <v>57.632941905696498</v>
      </c>
      <c r="M945">
        <v>53.860821394049402</v>
      </c>
      <c r="N945">
        <v>0.712738393573216</v>
      </c>
      <c r="O945">
        <v>5.3177898435004796</v>
      </c>
      <c r="P945">
        <v>27.509672164528599</v>
      </c>
      <c r="Q945">
        <v>-2.7484158448541001E-2</v>
      </c>
    </row>
    <row r="946" spans="1:17" hidden="1" x14ac:dyDescent="0.3">
      <c r="A946" t="s">
        <v>2038</v>
      </c>
      <c r="B946" t="s">
        <v>2039</v>
      </c>
      <c r="C946" t="str">
        <f>IFERROR(VLOOKUP(Table1[[#This Row],[Ticker]],[1]!Table1[[Symbol]:[Industry]],2,FALSE),"-")</f>
        <v>-</v>
      </c>
      <c r="D946" t="s">
        <v>211</v>
      </c>
      <c r="E946">
        <v>2641.0251927499999</v>
      </c>
      <c r="F946">
        <v>2445.1</v>
      </c>
      <c r="G946">
        <v>263.50471855997102</v>
      </c>
      <c r="H946">
        <v>27.4270646886891</v>
      </c>
      <c r="I946">
        <v>73.502566556399699</v>
      </c>
      <c r="J946">
        <v>18.8144543046925</v>
      </c>
      <c r="K946">
        <v>1703.33971886277</v>
      </c>
      <c r="L946">
        <v>1315.90392188496</v>
      </c>
      <c r="M946">
        <v>67.341507587364006</v>
      </c>
      <c r="N946">
        <v>1.80540248514316</v>
      </c>
      <c r="O946">
        <v>0</v>
      </c>
      <c r="P946">
        <v>307.51666666666603</v>
      </c>
    </row>
    <row r="947" spans="1:17" hidden="1" x14ac:dyDescent="0.3">
      <c r="A947" t="s">
        <v>2040</v>
      </c>
      <c r="B947" t="s">
        <v>2041</v>
      </c>
      <c r="C947" t="str">
        <f>IFERROR(VLOOKUP(Table1[[#This Row],[Ticker]],[1]!Table1[[Symbol]:[Industry]],2,FALSE),"-")</f>
        <v>-</v>
      </c>
      <c r="D947" t="s">
        <v>1556</v>
      </c>
      <c r="E947">
        <v>2628.5706808199998</v>
      </c>
      <c r="F947">
        <v>1928.4</v>
      </c>
      <c r="G947">
        <v>46.862789269423502</v>
      </c>
      <c r="H947">
        <v>26.051052465618099</v>
      </c>
      <c r="I947">
        <v>2.1189039417494899</v>
      </c>
      <c r="J947">
        <v>-4.4399870230306897</v>
      </c>
      <c r="K947">
        <v>1796.7698574613801</v>
      </c>
      <c r="L947">
        <v>1598.95415870289</v>
      </c>
      <c r="M947">
        <v>25.577462214383299</v>
      </c>
      <c r="N947">
        <v>0.81957025916416704</v>
      </c>
      <c r="O947">
        <v>9.8838415266542192</v>
      </c>
      <c r="P947">
        <v>85.396337066769206</v>
      </c>
      <c r="Q947">
        <v>9.2778408121213005E-2</v>
      </c>
    </row>
    <row r="948" spans="1:17" hidden="1" x14ac:dyDescent="0.3">
      <c r="A948" t="s">
        <v>2042</v>
      </c>
      <c r="B948" t="s">
        <v>2043</v>
      </c>
      <c r="C948" t="str">
        <f>IFERROR(VLOOKUP(Table1[[#This Row],[Ticker]],[1]!Table1[[Symbol]:[Industry]],2,FALSE),"-")</f>
        <v>-</v>
      </c>
      <c r="D948" t="s">
        <v>46</v>
      </c>
      <c r="E948">
        <v>2620.2211282950002</v>
      </c>
      <c r="F948">
        <v>590.1</v>
      </c>
      <c r="G948">
        <v>83.738958994996906</v>
      </c>
      <c r="H948">
        <v>18.343626920263102</v>
      </c>
      <c r="I948">
        <v>23.708454649769699</v>
      </c>
      <c r="J948">
        <v>5.7585956709164501</v>
      </c>
      <c r="K948">
        <v>487.098799987961</v>
      </c>
      <c r="M948">
        <v>68.254515490170604</v>
      </c>
      <c r="N948">
        <v>1.5716047394936099</v>
      </c>
      <c r="O948">
        <v>2.68598542619895</v>
      </c>
      <c r="P948">
        <v>139.39148073022301</v>
      </c>
    </row>
    <row r="949" spans="1:17" hidden="1" x14ac:dyDescent="0.3">
      <c r="A949" t="s">
        <v>2044</v>
      </c>
      <c r="B949" t="s">
        <v>2045</v>
      </c>
      <c r="C949" t="str">
        <f>IFERROR(VLOOKUP(Table1[[#This Row],[Ticker]],[1]!Table1[[Symbol]:[Industry]],2,FALSE),"-")</f>
        <v>-</v>
      </c>
      <c r="D949" t="s">
        <v>46</v>
      </c>
      <c r="E949">
        <v>2608.1552210499999</v>
      </c>
      <c r="F949">
        <v>19.28</v>
      </c>
      <c r="G949">
        <v>93.6538598460629</v>
      </c>
      <c r="H949">
        <v>6.0829470416303497</v>
      </c>
      <c r="I949">
        <v>-15.200217320830999</v>
      </c>
      <c r="J949">
        <v>-8.7798635807087209</v>
      </c>
      <c r="K949">
        <v>19.2006252754929</v>
      </c>
      <c r="L949">
        <v>18.2035506575304</v>
      </c>
      <c r="M949">
        <v>38.774173224125398</v>
      </c>
      <c r="N949">
        <v>1.3246636976296</v>
      </c>
      <c r="O949">
        <v>38.519588210030498</v>
      </c>
      <c r="P949">
        <v>121.953053816768</v>
      </c>
      <c r="Q949">
        <v>0.102439933833018</v>
      </c>
    </row>
    <row r="950" spans="1:17" hidden="1" x14ac:dyDescent="0.3">
      <c r="A950" t="s">
        <v>2046</v>
      </c>
      <c r="B950" t="s">
        <v>2047</v>
      </c>
      <c r="C950" t="str">
        <f>IFERROR(VLOOKUP(Table1[[#This Row],[Ticker]],[1]!Table1[[Symbol]:[Industry]],2,FALSE),"-")</f>
        <v>-</v>
      </c>
      <c r="D950" t="s">
        <v>354</v>
      </c>
      <c r="E950">
        <v>2590.7578538099901</v>
      </c>
      <c r="F950">
        <v>297.85000000000002</v>
      </c>
      <c r="G950">
        <v>248.03960883125501</v>
      </c>
      <c r="H950">
        <v>119.875801606769</v>
      </c>
      <c r="I950">
        <v>188.20673749685801</v>
      </c>
      <c r="J950">
        <v>48.666447745578701</v>
      </c>
      <c r="K950">
        <v>172.27493421268801</v>
      </c>
      <c r="L950">
        <v>120.893555125479</v>
      </c>
      <c r="M950">
        <v>43.073524529175799</v>
      </c>
      <c r="N950">
        <v>2.4290919116498402</v>
      </c>
      <c r="O950">
        <v>9.7196575457444805</v>
      </c>
      <c r="P950">
        <v>300.06715916722601</v>
      </c>
      <c r="Q950">
        <v>0.11735581017495</v>
      </c>
    </row>
    <row r="951" spans="1:17" hidden="1" x14ac:dyDescent="0.3">
      <c r="A951" t="s">
        <v>2048</v>
      </c>
      <c r="B951" t="s">
        <v>2049</v>
      </c>
      <c r="C951" t="str">
        <f>IFERROR(VLOOKUP(Table1[[#This Row],[Ticker]],[1]!Table1[[Symbol]:[Industry]],2,FALSE),"-")</f>
        <v>-</v>
      </c>
      <c r="D951" t="s">
        <v>238</v>
      </c>
      <c r="E951">
        <v>2587.243835325</v>
      </c>
      <c r="F951">
        <v>3800.25</v>
      </c>
      <c r="G951">
        <v>46.049726571754697</v>
      </c>
      <c r="H951">
        <v>42.269684617428197</v>
      </c>
      <c r="I951">
        <v>48.907349788848599</v>
      </c>
      <c r="J951">
        <v>10.1766006587743</v>
      </c>
      <c r="K951">
        <v>2829.4252733948401</v>
      </c>
      <c r="L951">
        <v>2529.5193545929401</v>
      </c>
      <c r="M951">
        <v>46.893175758046503</v>
      </c>
      <c r="N951">
        <v>2.8755708698264502</v>
      </c>
      <c r="O951">
        <v>5.4141174922702504</v>
      </c>
      <c r="P951">
        <v>80.525865754595998</v>
      </c>
      <c r="Q951">
        <v>8.4996092816410004E-2</v>
      </c>
    </row>
    <row r="952" spans="1:17" x14ac:dyDescent="0.3">
      <c r="A952" t="s">
        <v>2050</v>
      </c>
      <c r="B952" t="s">
        <v>2051</v>
      </c>
      <c r="C952" t="str">
        <f>IFERROR(VLOOKUP(Table1[[#This Row],[Ticker]],[1]!Table1[[Symbol]:[Industry]],2,FALSE),"-")</f>
        <v>-</v>
      </c>
      <c r="D952" t="s">
        <v>417</v>
      </c>
      <c r="E952">
        <v>2586.6461996399998</v>
      </c>
      <c r="F952">
        <v>1988.75</v>
      </c>
      <c r="G952">
        <v>-9.7944918958965701</v>
      </c>
      <c r="H952">
        <v>2.46000355064584</v>
      </c>
      <c r="I952">
        <v>-8.6551204222562994</v>
      </c>
      <c r="J952">
        <v>3.2409375538674601</v>
      </c>
      <c r="K952">
        <v>1828.68895117683</v>
      </c>
      <c r="L952">
        <v>1844.1144761220501</v>
      </c>
      <c r="M952">
        <v>69.994862989903396</v>
      </c>
      <c r="N952">
        <v>2.2468579979782102</v>
      </c>
      <c r="O952">
        <v>16.399748585794999</v>
      </c>
      <c r="P952">
        <v>29.898758981058101</v>
      </c>
      <c r="Q952">
        <v>-5.1333239553712003E-2</v>
      </c>
    </row>
    <row r="953" spans="1:17" hidden="1" x14ac:dyDescent="0.3">
      <c r="A953" t="s">
        <v>2052</v>
      </c>
      <c r="B953" t="s">
        <v>2053</v>
      </c>
      <c r="C953" t="str">
        <f>IFERROR(VLOOKUP(Table1[[#This Row],[Ticker]],[1]!Table1[[Symbol]:[Industry]],2,FALSE),"-")</f>
        <v>-</v>
      </c>
      <c r="D953" t="s">
        <v>366</v>
      </c>
      <c r="E953">
        <v>2584.29462681</v>
      </c>
      <c r="F953">
        <v>603.35</v>
      </c>
      <c r="G953">
        <v>600.81389626543398</v>
      </c>
      <c r="H953">
        <v>-9.0815523774022608</v>
      </c>
      <c r="I953">
        <v>129.508231467363</v>
      </c>
      <c r="J953">
        <v>-7.2552080892550199</v>
      </c>
      <c r="K953">
        <v>588.21035475691099</v>
      </c>
      <c r="L953">
        <v>407.418513477766</v>
      </c>
      <c r="M953">
        <v>42.570767314050798</v>
      </c>
      <c r="N953">
        <v>0.48133189024511402</v>
      </c>
      <c r="O953">
        <v>23.3032236678544</v>
      </c>
      <c r="P953">
        <v>634.00243309002406</v>
      </c>
      <c r="Q953">
        <v>0.18789671698673199</v>
      </c>
    </row>
    <row r="954" spans="1:17" hidden="1" x14ac:dyDescent="0.3">
      <c r="A954" t="s">
        <v>2054</v>
      </c>
      <c r="B954" t="s">
        <v>2055</v>
      </c>
      <c r="C954" t="str">
        <f>IFERROR(VLOOKUP(Table1[[#This Row],[Ticker]],[1]!Table1[[Symbol]:[Industry]],2,FALSE),"-")</f>
        <v>-</v>
      </c>
      <c r="D954" t="s">
        <v>46</v>
      </c>
      <c r="E954">
        <v>2582.5384125750002</v>
      </c>
      <c r="F954">
        <v>312.85000000000002</v>
      </c>
      <c r="G954">
        <v>27.981817902386801</v>
      </c>
      <c r="H954">
        <v>-0.37195872096553401</v>
      </c>
      <c r="I954">
        <v>7.4163219336045803</v>
      </c>
      <c r="J954">
        <v>-4.7297547897497401</v>
      </c>
      <c r="K954">
        <v>302.94409851891203</v>
      </c>
      <c r="L954">
        <v>264.63663541501398</v>
      </c>
      <c r="M954">
        <v>63.5883398881058</v>
      </c>
      <c r="N954">
        <v>0.41533562334908503</v>
      </c>
      <c r="O954">
        <v>6.4407863193223402</v>
      </c>
      <c r="P954">
        <v>67.031500266951397</v>
      </c>
      <c r="Q954">
        <v>3.9168848036993997E-2</v>
      </c>
    </row>
    <row r="955" spans="1:17" hidden="1" x14ac:dyDescent="0.3">
      <c r="A955" t="s">
        <v>2056</v>
      </c>
      <c r="B955" t="s">
        <v>2057</v>
      </c>
      <c r="C955" t="str">
        <f>IFERROR(VLOOKUP(Table1[[#This Row],[Ticker]],[1]!Table1[[Symbol]:[Industry]],2,FALSE),"-")</f>
        <v>-</v>
      </c>
      <c r="D955" t="s">
        <v>1235</v>
      </c>
      <c r="E955">
        <v>2580.8388</v>
      </c>
      <c r="F955">
        <v>1000</v>
      </c>
      <c r="G955">
        <v>-27.085335743127299</v>
      </c>
      <c r="H955">
        <v>-3.32881766425202</v>
      </c>
      <c r="I955">
        <v>-11.108914085946299</v>
      </c>
      <c r="J955">
        <v>-0.69361021143649304</v>
      </c>
      <c r="K955">
        <v>999.99750321242504</v>
      </c>
      <c r="L955">
        <v>999.99706781820305</v>
      </c>
      <c r="M955">
        <v>55.379180563809697</v>
      </c>
      <c r="N955">
        <v>0.96614972757103801</v>
      </c>
      <c r="O955">
        <v>3</v>
      </c>
      <c r="P955">
        <v>3.0927835051546202</v>
      </c>
      <c r="Q955">
        <v>-0.101916752053546</v>
      </c>
    </row>
    <row r="956" spans="1:17" hidden="1" x14ac:dyDescent="0.3">
      <c r="A956" t="s">
        <v>2058</v>
      </c>
      <c r="B956" t="s">
        <v>2059</v>
      </c>
      <c r="C956" t="str">
        <f>IFERROR(VLOOKUP(Table1[[#This Row],[Ticker]],[1]!Table1[[Symbol]:[Industry]],2,FALSE),"-")</f>
        <v>-</v>
      </c>
      <c r="D956" t="s">
        <v>597</v>
      </c>
      <c r="E956">
        <v>2575.5674324000001</v>
      </c>
      <c r="F956">
        <v>278.60000000000002</v>
      </c>
      <c r="G956">
        <v>-6.1632588300504896</v>
      </c>
      <c r="H956">
        <v>-5.0788176642520098</v>
      </c>
      <c r="I956">
        <v>-7.9247289107612797</v>
      </c>
      <c r="J956">
        <v>-2.5487654023034101</v>
      </c>
      <c r="K956">
        <v>269.59609251055701</v>
      </c>
      <c r="L956">
        <v>260.35094861892298</v>
      </c>
      <c r="M956">
        <v>64.985570700211795</v>
      </c>
      <c r="N956">
        <v>0.77383726906641503</v>
      </c>
      <c r="O956">
        <v>14.5549174443646</v>
      </c>
      <c r="P956">
        <v>30.7981220657277</v>
      </c>
      <c r="Q956">
        <v>8.9152811632137993E-2</v>
      </c>
    </row>
    <row r="957" spans="1:17" hidden="1" x14ac:dyDescent="0.3">
      <c r="A957" t="s">
        <v>2060</v>
      </c>
      <c r="B957" t="s">
        <v>2061</v>
      </c>
      <c r="C957" t="str">
        <f>IFERROR(VLOOKUP(Table1[[#This Row],[Ticker]],[1]!Table1[[Symbol]:[Industry]],2,FALSE),"-")</f>
        <v>-</v>
      </c>
      <c r="D957" t="s">
        <v>523</v>
      </c>
      <c r="E957">
        <v>2566.8101951499998</v>
      </c>
      <c r="F957">
        <v>1123.3</v>
      </c>
      <c r="G957">
        <v>-65.459672743938</v>
      </c>
      <c r="H957">
        <v>1.1734864832134</v>
      </c>
      <c r="I957">
        <v>-41.875114872549702</v>
      </c>
      <c r="J957">
        <v>9.6030823955673803</v>
      </c>
      <c r="K957">
        <v>1115.9138998531801</v>
      </c>
      <c r="L957">
        <v>1340.20024824282</v>
      </c>
      <c r="M957">
        <v>35.6998535619012</v>
      </c>
      <c r="N957">
        <v>2.0704904258645298</v>
      </c>
      <c r="O957">
        <v>68.071752871005003</v>
      </c>
      <c r="P957">
        <v>17.414027385805301</v>
      </c>
      <c r="Q957">
        <v>-0.15308791842168401</v>
      </c>
    </row>
    <row r="958" spans="1:17" hidden="1" x14ac:dyDescent="0.3">
      <c r="A958" t="s">
        <v>2062</v>
      </c>
      <c r="B958" t="s">
        <v>2063</v>
      </c>
      <c r="C958" t="str">
        <f>IFERROR(VLOOKUP(Table1[[#This Row],[Ticker]],[1]!Table1[[Symbol]:[Industry]],2,FALSE),"-")</f>
        <v>-</v>
      </c>
      <c r="D958" t="s">
        <v>621</v>
      </c>
      <c r="E958">
        <v>2565.3629254699999</v>
      </c>
      <c r="F958">
        <v>182.75</v>
      </c>
      <c r="G958">
        <v>-52.464040938917499</v>
      </c>
      <c r="H958">
        <v>-4.1166964521308103</v>
      </c>
      <c r="I958">
        <v>-44.631194561570297</v>
      </c>
      <c r="J958">
        <v>-0.92631008400561998</v>
      </c>
      <c r="K958">
        <v>185.77559602879501</v>
      </c>
      <c r="M958">
        <v>21.5659827579797</v>
      </c>
      <c r="N958">
        <v>1.62361597192678</v>
      </c>
      <c r="O958">
        <v>70.725034199726394</v>
      </c>
      <c r="P958">
        <v>26.9097222222222</v>
      </c>
    </row>
    <row r="959" spans="1:17" x14ac:dyDescent="0.3">
      <c r="A959" t="s">
        <v>2064</v>
      </c>
      <c r="B959" t="s">
        <v>2065</v>
      </c>
      <c r="C959" t="str">
        <f>IFERROR(VLOOKUP(Table1[[#This Row],[Ticker]],[1]!Table1[[Symbol]:[Industry]],2,FALSE),"-")</f>
        <v>-</v>
      </c>
      <c r="D959" t="s">
        <v>1746</v>
      </c>
      <c r="E959">
        <v>2536.3946624800001</v>
      </c>
      <c r="F959">
        <v>54.97</v>
      </c>
      <c r="G959">
        <v>31.786496616814699</v>
      </c>
      <c r="H959">
        <v>2.3450748899421399</v>
      </c>
      <c r="I959">
        <v>-13.036765121816201</v>
      </c>
      <c r="J959">
        <v>2.9293103061235799</v>
      </c>
      <c r="K959">
        <v>52.263818611561597</v>
      </c>
      <c r="L959">
        <v>50.952025048703099</v>
      </c>
      <c r="M959">
        <v>65.294482809419804</v>
      </c>
      <c r="N959">
        <v>2.0192521891666702</v>
      </c>
      <c r="O959">
        <v>26.250682190285598</v>
      </c>
      <c r="P959">
        <v>66.828528072837599</v>
      </c>
      <c r="Q959">
        <v>-2.1300059703638002E-2</v>
      </c>
    </row>
    <row r="960" spans="1:17" hidden="1" x14ac:dyDescent="0.3">
      <c r="A960" t="s">
        <v>2066</v>
      </c>
      <c r="B960" t="s">
        <v>2067</v>
      </c>
      <c r="C960" t="str">
        <f>IFERROR(VLOOKUP(Table1[[#This Row],[Ticker]],[1]!Table1[[Symbol]:[Industry]],2,FALSE),"-")</f>
        <v>-</v>
      </c>
      <c r="D960" t="s">
        <v>597</v>
      </c>
      <c r="E960">
        <v>2525.6</v>
      </c>
      <c r="F960">
        <v>138.22999999999999</v>
      </c>
      <c r="G960">
        <v>170.182481451173</v>
      </c>
      <c r="H960">
        <v>-5.7505295640432399</v>
      </c>
      <c r="I960">
        <v>108.82644230819</v>
      </c>
      <c r="J960">
        <v>-3.4604086304088302</v>
      </c>
      <c r="K960">
        <v>128.80446941988501</v>
      </c>
      <c r="L960">
        <v>91.886305342332093</v>
      </c>
      <c r="M960">
        <v>53.783046773039104</v>
      </c>
      <c r="N960">
        <v>0.40715040469909702</v>
      </c>
      <c r="O960">
        <v>22.368516241047502</v>
      </c>
      <c r="P960">
        <v>219.97685185185099</v>
      </c>
      <c r="Q960">
        <v>6.5130918328856993E-2</v>
      </c>
    </row>
    <row r="961" spans="1:17" x14ac:dyDescent="0.3">
      <c r="A961" t="s">
        <v>2068</v>
      </c>
      <c r="B961" t="s">
        <v>2069</v>
      </c>
      <c r="C961" t="str">
        <f>IFERROR(VLOOKUP(Table1[[#This Row],[Ticker]],[1]!Table1[[Symbol]:[Industry]],2,FALSE),"-")</f>
        <v>-</v>
      </c>
      <c r="D961" t="s">
        <v>68</v>
      </c>
      <c r="E961">
        <v>2525.1856034550001</v>
      </c>
      <c r="F961">
        <v>200.76</v>
      </c>
      <c r="G961">
        <v>-29.960065796668701</v>
      </c>
      <c r="H961">
        <v>1.95331399718997</v>
      </c>
      <c r="I961">
        <v>-1.5845458471739799</v>
      </c>
      <c r="J961">
        <v>0.137012755788923</v>
      </c>
      <c r="K961">
        <v>191.359833122954</v>
      </c>
      <c r="L961">
        <v>183.79237565984701</v>
      </c>
      <c r="M961">
        <v>38.9798875633196</v>
      </c>
      <c r="N961">
        <v>1.59826480202845</v>
      </c>
      <c r="O961">
        <v>28.486750348674999</v>
      </c>
      <c r="P961">
        <v>29.773755656108602</v>
      </c>
      <c r="Q961">
        <v>6.0016649386297E-2</v>
      </c>
    </row>
    <row r="962" spans="1:17" hidden="1" x14ac:dyDescent="0.3">
      <c r="A962" t="s">
        <v>2070</v>
      </c>
      <c r="B962" t="s">
        <v>2071</v>
      </c>
      <c r="C962" t="str">
        <f>IFERROR(VLOOKUP(Table1[[#This Row],[Ticker]],[1]!Table1[[Symbol]:[Industry]],2,FALSE),"-")</f>
        <v>-</v>
      </c>
      <c r="D962" t="s">
        <v>945</v>
      </c>
      <c r="E962">
        <v>2522.83535966</v>
      </c>
      <c r="F962">
        <v>23.17</v>
      </c>
      <c r="G962">
        <v>22.0386642468725</v>
      </c>
      <c r="H962">
        <v>-5.45825398993051</v>
      </c>
      <c r="I962">
        <v>9.5671692373868602</v>
      </c>
      <c r="J962">
        <v>-7.8619270431196497</v>
      </c>
      <c r="K962">
        <v>23.7749438507511</v>
      </c>
      <c r="L962">
        <v>22.426880936003801</v>
      </c>
      <c r="M962">
        <v>27.722122914102801</v>
      </c>
      <c r="N962">
        <v>0.93566506250135595</v>
      </c>
      <c r="O962">
        <v>38.972809667673701</v>
      </c>
      <c r="P962">
        <v>59.2439862542955</v>
      </c>
      <c r="Q962">
        <v>-3.2398571942521999E-2</v>
      </c>
    </row>
    <row r="963" spans="1:17" hidden="1" x14ac:dyDescent="0.3">
      <c r="A963" t="s">
        <v>2072</v>
      </c>
      <c r="B963" t="s">
        <v>2073</v>
      </c>
      <c r="C963" t="str">
        <f>IFERROR(VLOOKUP(Table1[[#This Row],[Ticker]],[1]!Table1[[Symbol]:[Industry]],2,FALSE),"-")</f>
        <v>-</v>
      </c>
      <c r="D963" t="s">
        <v>296</v>
      </c>
      <c r="E963">
        <v>2519.1414338999998</v>
      </c>
      <c r="F963">
        <v>139.35</v>
      </c>
      <c r="G963">
        <v>29.048118028385101</v>
      </c>
      <c r="H963">
        <v>-4.9713978545939197</v>
      </c>
      <c r="I963">
        <v>1.35981956022784</v>
      </c>
      <c r="J963">
        <v>-3.6699662615060298</v>
      </c>
      <c r="K963">
        <v>137.829396198951</v>
      </c>
      <c r="L963">
        <v>122.05821964322899</v>
      </c>
      <c r="M963">
        <v>43.107883998671298</v>
      </c>
      <c r="N963">
        <v>0.49203365184311698</v>
      </c>
      <c r="O963">
        <v>11.087190527448801</v>
      </c>
      <c r="P963">
        <v>76.280834914610907</v>
      </c>
      <c r="Q963">
        <v>0.13899309879007299</v>
      </c>
    </row>
    <row r="964" spans="1:17" hidden="1" x14ac:dyDescent="0.3">
      <c r="A964" t="s">
        <v>2074</v>
      </c>
      <c r="B964" t="s">
        <v>2075</v>
      </c>
      <c r="C964" t="str">
        <f>IFERROR(VLOOKUP(Table1[[#This Row],[Ticker]],[1]!Table1[[Symbol]:[Industry]],2,FALSE),"-")</f>
        <v>-</v>
      </c>
      <c r="D964" t="s">
        <v>65</v>
      </c>
      <c r="E964">
        <v>2499.6149821200001</v>
      </c>
      <c r="F964">
        <v>56.85</v>
      </c>
      <c r="G964">
        <v>59.002043952273503</v>
      </c>
      <c r="H964">
        <v>8.5170241207378403</v>
      </c>
      <c r="I964">
        <v>-1.46671255303423</v>
      </c>
      <c r="J964">
        <v>-2.22932449715077</v>
      </c>
      <c r="K964">
        <v>49.645021033520898</v>
      </c>
      <c r="L964">
        <v>45.012983715408602</v>
      </c>
      <c r="M964">
        <v>55.1374390179149</v>
      </c>
      <c r="N964">
        <v>2.7226871334090501</v>
      </c>
      <c r="O964">
        <v>4.4854881266490603</v>
      </c>
      <c r="P964">
        <v>98.776223776223702</v>
      </c>
      <c r="Q964">
        <v>-2.3155253860320999E-2</v>
      </c>
    </row>
    <row r="965" spans="1:17" hidden="1" x14ac:dyDescent="0.3">
      <c r="A965" t="s">
        <v>2076</v>
      </c>
      <c r="B965" t="s">
        <v>2077</v>
      </c>
      <c r="C965" t="str">
        <f>IFERROR(VLOOKUP(Table1[[#This Row],[Ticker]],[1]!Table1[[Symbol]:[Industry]],2,FALSE),"-")</f>
        <v>-</v>
      </c>
      <c r="D965" t="s">
        <v>238</v>
      </c>
      <c r="E965">
        <v>2498.6251358999998</v>
      </c>
      <c r="F965">
        <v>664.3</v>
      </c>
      <c r="G965">
        <v>-49.281229170789601</v>
      </c>
      <c r="H965">
        <v>-18.424359065525898</v>
      </c>
      <c r="I965">
        <v>-44.1374370317263</v>
      </c>
      <c r="J965">
        <v>-3.5574155018248899</v>
      </c>
      <c r="K965">
        <v>749.06891205738498</v>
      </c>
      <c r="L965">
        <v>829.05419650803901</v>
      </c>
      <c r="M965">
        <v>46.687249582280799</v>
      </c>
      <c r="N965">
        <v>1.9545713735649</v>
      </c>
      <c r="O965">
        <v>73.114556676200493</v>
      </c>
      <c r="P965">
        <v>3.9349135570679801</v>
      </c>
    </row>
    <row r="966" spans="1:17" hidden="1" x14ac:dyDescent="0.3">
      <c r="A966" t="s">
        <v>2078</v>
      </c>
      <c r="B966" t="s">
        <v>2079</v>
      </c>
      <c r="C966" t="str">
        <f>IFERROR(VLOOKUP(Table1[[#This Row],[Ticker]],[1]!Table1[[Symbol]:[Industry]],2,FALSE),"-")</f>
        <v>-</v>
      </c>
      <c r="D966" t="s">
        <v>137</v>
      </c>
      <c r="E966">
        <v>2495.2964099999999</v>
      </c>
      <c r="F966">
        <v>702.5</v>
      </c>
      <c r="G966">
        <v>65.405786455394207</v>
      </c>
      <c r="H966">
        <v>-1.9672656360333201</v>
      </c>
      <c r="I966">
        <v>45.610665937516899</v>
      </c>
      <c r="J966">
        <v>0.62505560902751001</v>
      </c>
      <c r="K966">
        <v>719.06274866234901</v>
      </c>
      <c r="L966">
        <v>608.65618751289901</v>
      </c>
      <c r="M966">
        <v>18.4879418167659</v>
      </c>
      <c r="N966">
        <v>0.38317990682333303</v>
      </c>
      <c r="O966">
        <v>26.327402135231299</v>
      </c>
      <c r="P966">
        <v>115.259690516316</v>
      </c>
      <c r="Q966">
        <v>0.13748201214765801</v>
      </c>
    </row>
    <row r="967" spans="1:17" hidden="1" x14ac:dyDescent="0.3">
      <c r="A967" t="s">
        <v>2080</v>
      </c>
      <c r="B967" t="s">
        <v>2081</v>
      </c>
      <c r="C967" t="str">
        <f>IFERROR(VLOOKUP(Table1[[#This Row],[Ticker]],[1]!Table1[[Symbol]:[Industry]],2,FALSE),"-")</f>
        <v>-</v>
      </c>
      <c r="D967" t="s">
        <v>49</v>
      </c>
      <c r="E967">
        <v>2486.8291095899999</v>
      </c>
      <c r="F967">
        <v>231.2</v>
      </c>
      <c r="G967">
        <v>8.4353524063098497</v>
      </c>
      <c r="H967">
        <v>-0.97022408486787304</v>
      </c>
      <c r="I967">
        <v>-15.612185884463599</v>
      </c>
      <c r="J967">
        <v>-4.3523974673460497</v>
      </c>
      <c r="K967">
        <v>235.60435822461099</v>
      </c>
      <c r="L967">
        <v>229.20503876019299</v>
      </c>
      <c r="M967">
        <v>22.324477766269901</v>
      </c>
      <c r="N967">
        <v>0.73170944670329396</v>
      </c>
      <c r="O967">
        <v>22.642733564013799</v>
      </c>
      <c r="P967">
        <v>37.210682492581498</v>
      </c>
      <c r="Q967">
        <v>9.1021128727884995E-2</v>
      </c>
    </row>
    <row r="968" spans="1:17" hidden="1" x14ac:dyDescent="0.3">
      <c r="A968" t="s">
        <v>2082</v>
      </c>
      <c r="B968" t="s">
        <v>2083</v>
      </c>
      <c r="C968" t="str">
        <f>IFERROR(VLOOKUP(Table1[[#This Row],[Ticker]],[1]!Table1[[Symbol]:[Industry]],2,FALSE),"-")</f>
        <v>-</v>
      </c>
      <c r="D968" t="s">
        <v>101</v>
      </c>
      <c r="E968">
        <v>2485.3432797299902</v>
      </c>
      <c r="F968">
        <v>860.6</v>
      </c>
      <c r="G968">
        <v>144.78224740908999</v>
      </c>
      <c r="H968">
        <v>-9.1652223069716499</v>
      </c>
      <c r="I968">
        <v>13.877378039700901</v>
      </c>
      <c r="J968">
        <v>-6.3951471474801203</v>
      </c>
      <c r="K968">
        <v>850.38014121549202</v>
      </c>
      <c r="L968">
        <v>677.74961556492804</v>
      </c>
      <c r="M968">
        <v>64.560971247101904</v>
      </c>
      <c r="N968">
        <v>0.62167311056547003</v>
      </c>
      <c r="O968">
        <v>8.6451313037415805</v>
      </c>
      <c r="P968">
        <v>204.098939929328</v>
      </c>
      <c r="Q968">
        <v>0.118022340876133</v>
      </c>
    </row>
    <row r="969" spans="1:17" hidden="1" x14ac:dyDescent="0.3">
      <c r="A969" t="s">
        <v>2084</v>
      </c>
      <c r="B969" t="s">
        <v>2085</v>
      </c>
      <c r="C969" t="str">
        <f>IFERROR(VLOOKUP(Table1[[#This Row],[Ticker]],[1]!Table1[[Symbol]:[Industry]],2,FALSE),"-")</f>
        <v>-</v>
      </c>
      <c r="E969">
        <v>2477.35374</v>
      </c>
      <c r="F969">
        <v>383</v>
      </c>
      <c r="G969">
        <v>-62.423158309264501</v>
      </c>
      <c r="H969">
        <v>-16.337127913559499</v>
      </c>
      <c r="I969">
        <v>-33.736176722209102</v>
      </c>
      <c r="J969">
        <v>-7.1625165731234004</v>
      </c>
      <c r="K969">
        <v>425.51310606642102</v>
      </c>
      <c r="L969">
        <v>458.254412632124</v>
      </c>
      <c r="M969">
        <v>58.232501490883799</v>
      </c>
      <c r="N969">
        <v>0.680871750102641</v>
      </c>
      <c r="O969">
        <v>70.731070496083504</v>
      </c>
      <c r="P969">
        <v>0.789473684210517</v>
      </c>
      <c r="Q969">
        <v>0.35806912527788498</v>
      </c>
    </row>
    <row r="970" spans="1:17" hidden="1" x14ac:dyDescent="0.3">
      <c r="A970" t="s">
        <v>2086</v>
      </c>
      <c r="B970" t="s">
        <v>2087</v>
      </c>
      <c r="C970" t="str">
        <f>IFERROR(VLOOKUP(Table1[[#This Row],[Ticker]],[1]!Table1[[Symbol]:[Industry]],2,FALSE),"-")</f>
        <v>-</v>
      </c>
      <c r="D970" t="s">
        <v>597</v>
      </c>
      <c r="E970">
        <v>2465.57960942</v>
      </c>
      <c r="F970">
        <v>104.83</v>
      </c>
      <c r="G970">
        <v>93.376335119638</v>
      </c>
      <c r="H970">
        <v>5.4719560301386796</v>
      </c>
      <c r="I970">
        <v>20.586065803551001</v>
      </c>
      <c r="J970">
        <v>8.5296907594372904</v>
      </c>
      <c r="K970">
        <v>97.512234598231203</v>
      </c>
      <c r="L970">
        <v>79.481067726363506</v>
      </c>
      <c r="M970">
        <v>49.468335407900803</v>
      </c>
      <c r="N970">
        <v>0.75536381931254104</v>
      </c>
      <c r="O970">
        <v>10.7507392921873</v>
      </c>
      <c r="P970">
        <v>128.886462882096</v>
      </c>
      <c r="Q970">
        <v>2.8661397279900001E-2</v>
      </c>
    </row>
    <row r="971" spans="1:17" x14ac:dyDescent="0.3">
      <c r="A971" t="s">
        <v>2088</v>
      </c>
      <c r="B971" t="s">
        <v>2089</v>
      </c>
      <c r="C971" t="str">
        <f>IFERROR(VLOOKUP(Table1[[#This Row],[Ticker]],[1]!Table1[[Symbol]:[Industry]],2,FALSE),"-")</f>
        <v>-</v>
      </c>
      <c r="D971" t="s">
        <v>268</v>
      </c>
      <c r="E971">
        <v>2462.9873250000001</v>
      </c>
      <c r="F971">
        <v>887.4</v>
      </c>
      <c r="G971">
        <v>18.879615394170798</v>
      </c>
      <c r="H971">
        <v>8.5756488369886696</v>
      </c>
      <c r="I971">
        <v>6.2399933359498299</v>
      </c>
      <c r="J971">
        <v>-2.3348315854822901</v>
      </c>
      <c r="K971">
        <v>836.17736382194903</v>
      </c>
      <c r="L971">
        <v>794.19966647732201</v>
      </c>
      <c r="M971">
        <v>50.661065248130399</v>
      </c>
      <c r="N971">
        <v>1.92388312077579</v>
      </c>
      <c r="O971">
        <v>9.9842235744872703</v>
      </c>
      <c r="P971">
        <v>50.266700533401</v>
      </c>
      <c r="Q971">
        <v>4.3657533193254001E-2</v>
      </c>
    </row>
    <row r="972" spans="1:17" hidden="1" x14ac:dyDescent="0.3">
      <c r="A972" t="s">
        <v>2090</v>
      </c>
      <c r="B972" t="s">
        <v>2091</v>
      </c>
      <c r="C972" t="str">
        <f>IFERROR(VLOOKUP(Table1[[#This Row],[Ticker]],[1]!Table1[[Symbol]:[Industry]],2,FALSE),"-")</f>
        <v>-</v>
      </c>
      <c r="D972" t="s">
        <v>494</v>
      </c>
      <c r="E972">
        <v>2459.33962135</v>
      </c>
      <c r="F972">
        <v>72.19</v>
      </c>
      <c r="G972">
        <v>72.333553749634902</v>
      </c>
      <c r="H972">
        <v>-17.488629650150902</v>
      </c>
      <c r="I972">
        <v>-33.150950813009104</v>
      </c>
      <c r="J972">
        <v>-4.0026770545867203</v>
      </c>
      <c r="K972">
        <v>75.552461878428502</v>
      </c>
      <c r="L972">
        <v>72.204092000580204</v>
      </c>
      <c r="M972">
        <v>74.2306198773543</v>
      </c>
      <c r="N972">
        <v>0.57131992922433095</v>
      </c>
      <c r="O972">
        <v>61.864524172323001</v>
      </c>
      <c r="P972">
        <v>111.390922401171</v>
      </c>
      <c r="Q972">
        <v>0.14577117484230701</v>
      </c>
    </row>
    <row r="973" spans="1:17" hidden="1" x14ac:dyDescent="0.3">
      <c r="A973" t="s">
        <v>2092</v>
      </c>
      <c r="B973" t="s">
        <v>2093</v>
      </c>
      <c r="C973" t="str">
        <f>IFERROR(VLOOKUP(Table1[[#This Row],[Ticker]],[1]!Table1[[Symbol]:[Industry]],2,FALSE),"-")</f>
        <v>-</v>
      </c>
      <c r="D973" t="s">
        <v>21</v>
      </c>
      <c r="E973">
        <v>2450.39940045</v>
      </c>
      <c r="F973">
        <v>259.07</v>
      </c>
      <c r="G973">
        <v>-56.302182747662897</v>
      </c>
      <c r="H973">
        <v>-5.2101331152900503</v>
      </c>
      <c r="I973">
        <v>-40.325761090481997</v>
      </c>
      <c r="J973">
        <v>-3.0199571882827598</v>
      </c>
      <c r="K973">
        <v>279.495204119287</v>
      </c>
      <c r="M973">
        <v>29.988421322095</v>
      </c>
      <c r="N973">
        <v>0.91740604827537098</v>
      </c>
      <c r="O973">
        <v>63.546531825375297</v>
      </c>
      <c r="P973">
        <v>17.0937853107344</v>
      </c>
    </row>
    <row r="974" spans="1:17" hidden="1" x14ac:dyDescent="0.3">
      <c r="A974" t="s">
        <v>2094</v>
      </c>
      <c r="B974" t="s">
        <v>2095</v>
      </c>
      <c r="C974" t="str">
        <f>IFERROR(VLOOKUP(Table1[[#This Row],[Ticker]],[1]!Table1[[Symbol]:[Industry]],2,FALSE),"-")</f>
        <v>-</v>
      </c>
      <c r="D974" t="s">
        <v>65</v>
      </c>
      <c r="E974">
        <v>2449.4281215000001</v>
      </c>
      <c r="F974">
        <v>1561.4</v>
      </c>
      <c r="G974">
        <v>49.822796356548501</v>
      </c>
      <c r="H974">
        <v>2.0224660349665902</v>
      </c>
      <c r="I974">
        <v>2.9399745129429</v>
      </c>
      <c r="J974">
        <v>1.1040691479359499</v>
      </c>
      <c r="K974">
        <v>1507.3288753151501</v>
      </c>
      <c r="L974">
        <v>1405.0958486852901</v>
      </c>
      <c r="M974">
        <v>46.850246438307003</v>
      </c>
      <c r="N974">
        <v>0.97082893904239598</v>
      </c>
      <c r="O974">
        <v>11.4384526706801</v>
      </c>
      <c r="P974">
        <v>78.221664193585198</v>
      </c>
      <c r="Q974">
        <v>0.131525285407781</v>
      </c>
    </row>
    <row r="975" spans="1:17" hidden="1" x14ac:dyDescent="0.3">
      <c r="A975" t="s">
        <v>2096</v>
      </c>
      <c r="B975" t="s">
        <v>2097</v>
      </c>
      <c r="C975" t="str">
        <f>IFERROR(VLOOKUP(Table1[[#This Row],[Ticker]],[1]!Table1[[Symbol]:[Industry]],2,FALSE),"-")</f>
        <v>-</v>
      </c>
      <c r="D975" t="s">
        <v>21</v>
      </c>
      <c r="E975">
        <v>2445.3114834899998</v>
      </c>
      <c r="F975">
        <v>518.85</v>
      </c>
      <c r="G975">
        <v>199.64540228213701</v>
      </c>
      <c r="H975">
        <v>12.208029044691701</v>
      </c>
      <c r="I975">
        <v>27.527360453151701</v>
      </c>
      <c r="J975">
        <v>10.211091719713799</v>
      </c>
      <c r="K975">
        <v>474.16350735311102</v>
      </c>
      <c r="L975">
        <v>410.835421296422</v>
      </c>
      <c r="M975">
        <v>38.372766115960502</v>
      </c>
      <c r="N975">
        <v>1.68790575608074</v>
      </c>
      <c r="O975">
        <v>15.582538305868701</v>
      </c>
      <c r="P975">
        <v>250.57432432432401</v>
      </c>
      <c r="Q975">
        <v>6.4200314667855002E-2</v>
      </c>
    </row>
    <row r="976" spans="1:17" x14ac:dyDescent="0.3">
      <c r="A976" t="s">
        <v>2098</v>
      </c>
      <c r="B976" t="s">
        <v>2099</v>
      </c>
      <c r="C976" t="str">
        <f>IFERROR(VLOOKUP(Table1[[#This Row],[Ticker]],[1]!Table1[[Symbol]:[Industry]],2,FALSE),"-")</f>
        <v>-</v>
      </c>
      <c r="D976" t="s">
        <v>101</v>
      </c>
      <c r="E976">
        <v>2445.0555899999999</v>
      </c>
      <c r="F976">
        <v>102.26</v>
      </c>
      <c r="G976">
        <v>17.450766720370801</v>
      </c>
      <c r="H976">
        <v>6.1698630745342502</v>
      </c>
      <c r="I976">
        <v>-31.375021308422099</v>
      </c>
      <c r="J976">
        <v>-5.5013907417603702</v>
      </c>
      <c r="K976">
        <v>96.277987767353693</v>
      </c>
      <c r="L976">
        <v>100.87014040852</v>
      </c>
      <c r="M976">
        <v>61.722532440874197</v>
      </c>
      <c r="N976">
        <v>2.1415554249982098</v>
      </c>
      <c r="O976">
        <v>52.552317621748401</v>
      </c>
      <c r="P976">
        <v>49.067055393586003</v>
      </c>
      <c r="Q976">
        <v>6.1348707080037E-2</v>
      </c>
    </row>
    <row r="977" spans="1:17" x14ac:dyDescent="0.3">
      <c r="A977" t="s">
        <v>2100</v>
      </c>
      <c r="B977" t="s">
        <v>2101</v>
      </c>
      <c r="C977" t="str">
        <f>IFERROR(VLOOKUP(Table1[[#This Row],[Ticker]],[1]!Table1[[Symbol]:[Industry]],2,FALSE),"-")</f>
        <v>-</v>
      </c>
      <c r="D977" t="s">
        <v>354</v>
      </c>
      <c r="E977">
        <v>2437.9808404349901</v>
      </c>
      <c r="F977">
        <v>1734.25</v>
      </c>
      <c r="G977">
        <v>2.55782960532364</v>
      </c>
      <c r="H977">
        <v>4.3058212586365903</v>
      </c>
      <c r="I977">
        <v>12.6236760867019</v>
      </c>
      <c r="J977">
        <v>-2.1034426011444398</v>
      </c>
      <c r="K977">
        <v>1701.6181337358901</v>
      </c>
      <c r="L977">
        <v>1632.3624836899501</v>
      </c>
      <c r="M977">
        <v>38.414839890269498</v>
      </c>
      <c r="N977">
        <v>1.0700183579411</v>
      </c>
      <c r="O977">
        <v>22.669741963384698</v>
      </c>
      <c r="P977">
        <v>35.48828125</v>
      </c>
      <c r="Q977">
        <v>3.2073613578024997E-2</v>
      </c>
    </row>
    <row r="978" spans="1:17" x14ac:dyDescent="0.3">
      <c r="A978" t="s">
        <v>2102</v>
      </c>
      <c r="B978" t="s">
        <v>2103</v>
      </c>
      <c r="C978" t="str">
        <f>IFERROR(VLOOKUP(Table1[[#This Row],[Ticker]],[1]!Table1[[Symbol]:[Industry]],2,FALSE),"-")</f>
        <v>-</v>
      </c>
      <c r="D978" t="s">
        <v>480</v>
      </c>
      <c r="E978">
        <v>2435.0232099999998</v>
      </c>
      <c r="F978">
        <v>356.4</v>
      </c>
      <c r="G978">
        <v>-19.0208415141947</v>
      </c>
      <c r="H978">
        <v>0.15451317742835899</v>
      </c>
      <c r="I978">
        <v>-8.4897010236746695</v>
      </c>
      <c r="J978">
        <v>1.07057679238591</v>
      </c>
      <c r="K978">
        <v>337.95805647129498</v>
      </c>
      <c r="L978">
        <v>343.76135015618502</v>
      </c>
      <c r="M978">
        <v>49.548273153516298</v>
      </c>
      <c r="N978">
        <v>1.1807209683509501</v>
      </c>
      <c r="O978">
        <v>23.989898989898901</v>
      </c>
      <c r="P978">
        <v>20.793085917641001</v>
      </c>
      <c r="Q978">
        <v>-2.3390929269891999E-2</v>
      </c>
    </row>
    <row r="979" spans="1:17" hidden="1" x14ac:dyDescent="0.3">
      <c r="A979" t="s">
        <v>2104</v>
      </c>
      <c r="B979" t="s">
        <v>2105</v>
      </c>
      <c r="C979" t="str">
        <f>IFERROR(VLOOKUP(Table1[[#This Row],[Ticker]],[1]!Table1[[Symbol]:[Industry]],2,FALSE),"-")</f>
        <v>-</v>
      </c>
      <c r="D979" t="s">
        <v>417</v>
      </c>
      <c r="E979">
        <v>2434.5772652000001</v>
      </c>
      <c r="F979">
        <v>235.96</v>
      </c>
      <c r="G979">
        <v>-0.83700455997600898</v>
      </c>
      <c r="H979">
        <v>5.0976463500528597</v>
      </c>
      <c r="I979">
        <v>7.6718628987678397</v>
      </c>
      <c r="J979">
        <v>5.2743219830674199</v>
      </c>
      <c r="K979">
        <v>220.35218324329301</v>
      </c>
      <c r="L979">
        <v>207.55289656956899</v>
      </c>
      <c r="M979">
        <v>40.625214044411003</v>
      </c>
      <c r="N979">
        <v>1.1639579484246001</v>
      </c>
      <c r="O979">
        <v>11.0145787421596</v>
      </c>
      <c r="P979">
        <v>31.8212290502793</v>
      </c>
      <c r="Q979">
        <v>-1.4420814541478999E-2</v>
      </c>
    </row>
    <row r="980" spans="1:17" hidden="1" x14ac:dyDescent="0.3">
      <c r="A980" t="s">
        <v>2106</v>
      </c>
      <c r="B980" t="s">
        <v>2107</v>
      </c>
      <c r="C980" t="str">
        <f>IFERROR(VLOOKUP(Table1[[#This Row],[Ticker]],[1]!Table1[[Symbol]:[Industry]],2,FALSE),"-")</f>
        <v>-</v>
      </c>
      <c r="D980" t="s">
        <v>296</v>
      </c>
      <c r="E980">
        <v>2427.17487145</v>
      </c>
      <c r="F980">
        <v>342.55</v>
      </c>
      <c r="G980">
        <v>21.428730364366601</v>
      </c>
      <c r="H980">
        <v>-13.7283022003345</v>
      </c>
      <c r="I980">
        <v>38.704212298105503</v>
      </c>
      <c r="J980">
        <v>-0.93751265046089005</v>
      </c>
      <c r="K980">
        <v>349.58432566996601</v>
      </c>
      <c r="L980">
        <v>308.27921995108198</v>
      </c>
      <c r="M980">
        <v>64.508526529719703</v>
      </c>
      <c r="N980">
        <v>0.63883193509435598</v>
      </c>
      <c r="O980">
        <v>23.383447671872698</v>
      </c>
      <c r="P980">
        <v>61.048425011753601</v>
      </c>
      <c r="Q980">
        <v>0.11606335521571499</v>
      </c>
    </row>
    <row r="981" spans="1:17" hidden="1" x14ac:dyDescent="0.3">
      <c r="A981" t="s">
        <v>2108</v>
      </c>
      <c r="B981" t="s">
        <v>2109</v>
      </c>
      <c r="C981" t="str">
        <f>IFERROR(VLOOKUP(Table1[[#This Row],[Ticker]],[1]!Table1[[Symbol]:[Industry]],2,FALSE),"-")</f>
        <v>-</v>
      </c>
      <c r="D981" t="s">
        <v>523</v>
      </c>
      <c r="E981">
        <v>2417.562122155</v>
      </c>
      <c r="F981">
        <v>4284.55</v>
      </c>
      <c r="G981">
        <v>36.408665391648597</v>
      </c>
      <c r="H981">
        <v>8.7628759140210501</v>
      </c>
      <c r="I981">
        <v>-2.0286100746625602</v>
      </c>
      <c r="J981">
        <v>9.2374654495751702</v>
      </c>
      <c r="K981">
        <v>3673.0071232487298</v>
      </c>
      <c r="L981">
        <v>3414.9166686628901</v>
      </c>
      <c r="M981">
        <v>78.449353238313407</v>
      </c>
      <c r="N981">
        <v>1.4064344724678799</v>
      </c>
      <c r="O981">
        <v>0.35826399505196599</v>
      </c>
      <c r="P981">
        <v>68.683070866141705</v>
      </c>
      <c r="Q981">
        <v>0.102187829790383</v>
      </c>
    </row>
    <row r="982" spans="1:17" hidden="1" x14ac:dyDescent="0.3">
      <c r="A982" t="s">
        <v>2110</v>
      </c>
      <c r="B982" t="s">
        <v>2111</v>
      </c>
      <c r="C982" t="str">
        <f>IFERROR(VLOOKUP(Table1[[#This Row],[Ticker]],[1]!Table1[[Symbol]:[Industry]],2,FALSE),"-")</f>
        <v>-</v>
      </c>
      <c r="D982" t="s">
        <v>238</v>
      </c>
      <c r="E982">
        <v>2416.6778502749999</v>
      </c>
      <c r="F982">
        <v>15740.2</v>
      </c>
      <c r="G982">
        <v>28.1501157484259</v>
      </c>
      <c r="H982">
        <v>-11.4150749741935</v>
      </c>
      <c r="I982">
        <v>-12.6949131893395</v>
      </c>
      <c r="J982">
        <v>-4.2687635856696202</v>
      </c>
      <c r="K982">
        <v>15141.8654501772</v>
      </c>
      <c r="L982">
        <v>13957.9998860795</v>
      </c>
      <c r="M982">
        <v>89.290721689528795</v>
      </c>
      <c r="N982">
        <v>1.1973544973544901</v>
      </c>
      <c r="O982">
        <v>12.2987636751756</v>
      </c>
      <c r="P982">
        <v>57.3854745251748</v>
      </c>
      <c r="Q982">
        <v>0.15456832239183901</v>
      </c>
    </row>
    <row r="983" spans="1:17" hidden="1" x14ac:dyDescent="0.3">
      <c r="A983" t="s">
        <v>2112</v>
      </c>
      <c r="B983" t="s">
        <v>2113</v>
      </c>
      <c r="C983" t="str">
        <f>IFERROR(VLOOKUP(Table1[[#This Row],[Ticker]],[1]!Table1[[Symbol]:[Industry]],2,FALSE),"-")</f>
        <v>-</v>
      </c>
      <c r="D983" t="s">
        <v>27</v>
      </c>
      <c r="E983">
        <v>2406.6</v>
      </c>
      <c r="F983">
        <v>42.83</v>
      </c>
      <c r="G983">
        <v>90.324831759562898</v>
      </c>
      <c r="H983">
        <v>3.24513935218287</v>
      </c>
      <c r="I983">
        <v>18.090689222303901</v>
      </c>
      <c r="J983">
        <v>-0.93029660196904096</v>
      </c>
      <c r="K983">
        <v>38.7910603951049</v>
      </c>
      <c r="L983">
        <v>34.773036374110902</v>
      </c>
      <c r="M983">
        <v>65.483990961753605</v>
      </c>
      <c r="N983">
        <v>2.0239131419729399</v>
      </c>
      <c r="O983">
        <v>22.344151295820598</v>
      </c>
      <c r="P983">
        <v>126.015831134564</v>
      </c>
      <c r="Q983">
        <v>4.5443095937855997E-2</v>
      </c>
    </row>
    <row r="984" spans="1:17" x14ac:dyDescent="0.3">
      <c r="A984" t="s">
        <v>2114</v>
      </c>
      <c r="B984" t="s">
        <v>2115</v>
      </c>
      <c r="C984" t="str">
        <f>IFERROR(VLOOKUP(Table1[[#This Row],[Ticker]],[1]!Table1[[Symbol]:[Industry]],2,FALSE),"-")</f>
        <v>-</v>
      </c>
      <c r="D984" t="s">
        <v>268</v>
      </c>
      <c r="E984">
        <v>2405.2170159000002</v>
      </c>
      <c r="F984">
        <v>126.48</v>
      </c>
      <c r="G984">
        <v>17.7933893327832</v>
      </c>
      <c r="H984">
        <v>33.674811158972403</v>
      </c>
      <c r="I984">
        <v>11.152048204681799</v>
      </c>
      <c r="J984">
        <v>26.035074932900301</v>
      </c>
      <c r="K984">
        <v>103.372157581461</v>
      </c>
      <c r="L984">
        <v>97.364526906574994</v>
      </c>
      <c r="M984">
        <v>39.115678240897502</v>
      </c>
      <c r="N984">
        <v>3.6202683142724101</v>
      </c>
      <c r="O984">
        <v>8.7919038583175109</v>
      </c>
      <c r="P984">
        <v>55</v>
      </c>
      <c r="Q984">
        <v>-2.7276196416483999E-2</v>
      </c>
    </row>
    <row r="985" spans="1:17" x14ac:dyDescent="0.3">
      <c r="A985" t="s">
        <v>2116</v>
      </c>
      <c r="B985" t="s">
        <v>2117</v>
      </c>
      <c r="C985" t="str">
        <f>IFERROR(VLOOKUP(Table1[[#This Row],[Ticker]],[1]!Table1[[Symbol]:[Industry]],2,FALSE),"-")</f>
        <v>-</v>
      </c>
      <c r="D985" t="s">
        <v>238</v>
      </c>
      <c r="E985">
        <v>2403.4577199</v>
      </c>
      <c r="F985">
        <v>534.29999999999995</v>
      </c>
      <c r="G985">
        <v>-30.153543691783199</v>
      </c>
      <c r="H985">
        <v>-3.8472881762416402</v>
      </c>
      <c r="I985">
        <v>-12.8930023312406</v>
      </c>
      <c r="J985">
        <v>-0.72152238114248102</v>
      </c>
      <c r="K985">
        <v>527.42996873434402</v>
      </c>
      <c r="L985">
        <v>549.01197314951196</v>
      </c>
      <c r="M985">
        <v>64.589277533211501</v>
      </c>
      <c r="N985">
        <v>1.3226440026970401</v>
      </c>
      <c r="O985">
        <v>35.251731237132702</v>
      </c>
      <c r="P985">
        <v>17.687224669603498</v>
      </c>
    </row>
    <row r="986" spans="1:17" hidden="1" x14ac:dyDescent="0.3">
      <c r="A986" t="s">
        <v>2118</v>
      </c>
      <c r="B986" t="s">
        <v>2119</v>
      </c>
      <c r="C986" t="str">
        <f>IFERROR(VLOOKUP(Table1[[#This Row],[Ticker]],[1]!Table1[[Symbol]:[Industry]],2,FALSE),"-")</f>
        <v>-</v>
      </c>
      <c r="D986" t="s">
        <v>691</v>
      </c>
      <c r="E986">
        <v>2402.8729920000001</v>
      </c>
      <c r="F986">
        <v>177.09</v>
      </c>
      <c r="G986">
        <v>10.352546668292799</v>
      </c>
      <c r="H986">
        <v>-1.38277862866073</v>
      </c>
      <c r="I986">
        <v>-12.3424852058182</v>
      </c>
      <c r="J986">
        <v>-1.92824677225068</v>
      </c>
      <c r="K986">
        <v>178.77757413112499</v>
      </c>
      <c r="L986">
        <v>163.76796431944899</v>
      </c>
      <c r="M986">
        <v>32.553434808494302</v>
      </c>
      <c r="N986">
        <v>1.05487904133192</v>
      </c>
      <c r="O986">
        <v>12.8804562651759</v>
      </c>
      <c r="P986">
        <v>60.917764652430698</v>
      </c>
      <c r="Q986">
        <v>0.20843596010769</v>
      </c>
    </row>
    <row r="987" spans="1:17" hidden="1" x14ac:dyDescent="0.3">
      <c r="A987" t="s">
        <v>2120</v>
      </c>
      <c r="B987" t="s">
        <v>2121</v>
      </c>
      <c r="C987" t="str">
        <f>IFERROR(VLOOKUP(Table1[[#This Row],[Ticker]],[1]!Table1[[Symbol]:[Industry]],2,FALSE),"-")</f>
        <v>-</v>
      </c>
      <c r="D987" t="s">
        <v>268</v>
      </c>
      <c r="E987">
        <v>2397.9923826099998</v>
      </c>
      <c r="F987">
        <v>2039.6</v>
      </c>
      <c r="G987">
        <v>-25.279407531104798</v>
      </c>
      <c r="H987">
        <v>-1.50949204774471</v>
      </c>
      <c r="I987">
        <v>-21.915879023571399</v>
      </c>
      <c r="J987">
        <v>-7.6773577114939604</v>
      </c>
      <c r="K987">
        <v>1985.80817515226</v>
      </c>
      <c r="L987">
        <v>1998.39089415798</v>
      </c>
      <c r="M987">
        <v>52.262838710271801</v>
      </c>
      <c r="N987">
        <v>1.8271825354276301</v>
      </c>
      <c r="O987">
        <v>27.230829574426298</v>
      </c>
      <c r="P987">
        <v>35.1937162363702</v>
      </c>
      <c r="Q987">
        <v>7.0324958861922998E-2</v>
      </c>
    </row>
    <row r="988" spans="1:17" hidden="1" x14ac:dyDescent="0.3">
      <c r="A988" t="s">
        <v>2122</v>
      </c>
      <c r="B988" t="s">
        <v>2123</v>
      </c>
      <c r="C988" t="str">
        <f>IFERROR(VLOOKUP(Table1[[#This Row],[Ticker]],[1]!Table1[[Symbol]:[Industry]],2,FALSE),"-")</f>
        <v>-</v>
      </c>
      <c r="D988" t="s">
        <v>268</v>
      </c>
      <c r="E988">
        <v>2390.9004292999998</v>
      </c>
      <c r="F988">
        <v>61.82</v>
      </c>
      <c r="G988">
        <v>81.9415594286138</v>
      </c>
      <c r="H988">
        <v>-19.816031661560199</v>
      </c>
      <c r="I988">
        <v>6.41860301431967</v>
      </c>
      <c r="J988">
        <v>-5.37871005782665</v>
      </c>
      <c r="K988">
        <v>65.463640759781299</v>
      </c>
      <c r="L988">
        <v>59.137259349555599</v>
      </c>
      <c r="M988">
        <v>70.024741675881202</v>
      </c>
      <c r="N988">
        <v>0.89452409527102805</v>
      </c>
      <c r="O988">
        <v>55.127790359107003</v>
      </c>
      <c r="P988">
        <v>122.37410071942401</v>
      </c>
      <c r="Q988">
        <v>3.4461570463166002E-2</v>
      </c>
    </row>
    <row r="989" spans="1:17" hidden="1" x14ac:dyDescent="0.3">
      <c r="A989" t="s">
        <v>2124</v>
      </c>
      <c r="B989" t="s">
        <v>2125</v>
      </c>
      <c r="C989" t="str">
        <f>IFERROR(VLOOKUP(Table1[[#This Row],[Ticker]],[1]!Table1[[Symbol]:[Industry]],2,FALSE),"-")</f>
        <v>-</v>
      </c>
      <c r="D989" t="s">
        <v>46</v>
      </c>
      <c r="E989">
        <v>2363.71788036</v>
      </c>
      <c r="F989">
        <v>395.75</v>
      </c>
      <c r="G989">
        <v>126.6808973344</v>
      </c>
      <c r="H989">
        <v>9.7980469471984595</v>
      </c>
      <c r="I989">
        <v>65.131457536206696</v>
      </c>
      <c r="J989">
        <v>-1.7743555530513999</v>
      </c>
      <c r="K989">
        <v>341.33263438469402</v>
      </c>
      <c r="L989">
        <v>273.19133052859303</v>
      </c>
      <c r="M989">
        <v>54.479396990316701</v>
      </c>
      <c r="N989">
        <v>1.72507688490611</v>
      </c>
      <c r="O989">
        <v>8.4017687934301897</v>
      </c>
      <c r="P989">
        <v>159.338138925294</v>
      </c>
      <c r="Q989">
        <v>1.6393506922273999E-2</v>
      </c>
    </row>
    <row r="990" spans="1:17" hidden="1" x14ac:dyDescent="0.3">
      <c r="A990" t="s">
        <v>2126</v>
      </c>
      <c r="B990" t="s">
        <v>2127</v>
      </c>
      <c r="C990" t="str">
        <f>IFERROR(VLOOKUP(Table1[[#This Row],[Ticker]],[1]!Table1[[Symbol]:[Industry]],2,FALSE),"-")</f>
        <v>-</v>
      </c>
      <c r="D990" t="s">
        <v>383</v>
      </c>
      <c r="E990">
        <v>2361.5396582399999</v>
      </c>
      <c r="F990">
        <v>384.3</v>
      </c>
      <c r="G990">
        <v>138.497631074792</v>
      </c>
      <c r="H990">
        <v>3.1932199576070999</v>
      </c>
      <c r="I990">
        <v>41.480913777787897</v>
      </c>
      <c r="J990">
        <v>-10.3792912358835</v>
      </c>
      <c r="K990">
        <v>379.662002018294</v>
      </c>
      <c r="L990">
        <v>321.15969462145699</v>
      </c>
      <c r="M990">
        <v>36.941981651434702</v>
      </c>
      <c r="N990">
        <v>2.0520264564096098</v>
      </c>
      <c r="O990">
        <v>19.4379391100702</v>
      </c>
      <c r="P990">
        <v>197.10088906068799</v>
      </c>
      <c r="Q990">
        <v>0.12838857315746499</v>
      </c>
    </row>
    <row r="991" spans="1:17" hidden="1" x14ac:dyDescent="0.3">
      <c r="A991" t="s">
        <v>2128</v>
      </c>
      <c r="B991" t="s">
        <v>2129</v>
      </c>
      <c r="C991" t="str">
        <f>IFERROR(VLOOKUP(Table1[[#This Row],[Ticker]],[1]!Table1[[Symbol]:[Industry]],2,FALSE),"-")</f>
        <v>-</v>
      </c>
      <c r="D991" t="s">
        <v>621</v>
      </c>
      <c r="E991">
        <v>2358.4965160000002</v>
      </c>
      <c r="F991">
        <v>644.45000000000005</v>
      </c>
      <c r="G991">
        <v>4.4206533296192303</v>
      </c>
      <c r="H991">
        <v>18.6637335461762</v>
      </c>
      <c r="I991">
        <v>6.9644721261129003</v>
      </c>
      <c r="J991">
        <v>-4.4120111520596499</v>
      </c>
      <c r="K991">
        <v>564.66283655972495</v>
      </c>
      <c r="L991">
        <v>530.923130978833</v>
      </c>
      <c r="M991">
        <v>55.962473246357703</v>
      </c>
      <c r="N991">
        <v>2.05296517894981</v>
      </c>
      <c r="O991">
        <v>7.9757933121266102</v>
      </c>
      <c r="P991">
        <v>41.6373626373626</v>
      </c>
      <c r="Q991">
        <v>-2.5147959997910002E-3</v>
      </c>
    </row>
    <row r="992" spans="1:17" hidden="1" x14ac:dyDescent="0.3">
      <c r="A992" t="s">
        <v>2130</v>
      </c>
      <c r="B992" t="s">
        <v>2131</v>
      </c>
      <c r="C992" t="str">
        <f>IFERROR(VLOOKUP(Table1[[#This Row],[Ticker]],[1]!Table1[[Symbol]:[Industry]],2,FALSE),"-")</f>
        <v>-</v>
      </c>
      <c r="D992" t="s">
        <v>101</v>
      </c>
      <c r="E992">
        <v>2357.3234106</v>
      </c>
      <c r="F992">
        <v>237.61</v>
      </c>
      <c r="G992">
        <v>91.808182901870197</v>
      </c>
      <c r="H992">
        <v>27.2379398289359</v>
      </c>
      <c r="I992">
        <v>42.186860097601901</v>
      </c>
      <c r="J992">
        <v>3.0429675509465999</v>
      </c>
      <c r="K992">
        <v>200.97670166875599</v>
      </c>
      <c r="L992">
        <v>170.92516044283801</v>
      </c>
      <c r="M992">
        <v>72.999470679826103</v>
      </c>
      <c r="N992">
        <v>1.51504994476066</v>
      </c>
      <c r="O992">
        <v>15.289760531964101</v>
      </c>
      <c r="P992">
        <v>126.29523809523801</v>
      </c>
      <c r="Q992">
        <v>4.3545709716453003E-2</v>
      </c>
    </row>
    <row r="993" spans="1:17" hidden="1" x14ac:dyDescent="0.3">
      <c r="A993" t="s">
        <v>2132</v>
      </c>
      <c r="B993" t="s">
        <v>2133</v>
      </c>
      <c r="C993" t="str">
        <f>IFERROR(VLOOKUP(Table1[[#This Row],[Ticker]],[1]!Table1[[Symbol]:[Industry]],2,FALSE),"-")</f>
        <v>-</v>
      </c>
      <c r="D993" t="s">
        <v>1453</v>
      </c>
      <c r="E993">
        <v>2344.9560507000001</v>
      </c>
      <c r="F993">
        <v>384.55</v>
      </c>
      <c r="G993">
        <v>10.918329597671001</v>
      </c>
      <c r="H993">
        <v>19.936357025813901</v>
      </c>
      <c r="I993">
        <v>24.009551821130099</v>
      </c>
      <c r="J993">
        <v>11.663302028070399</v>
      </c>
      <c r="K993">
        <v>324.61934703714599</v>
      </c>
      <c r="L993">
        <v>305.042033926236</v>
      </c>
      <c r="M993">
        <v>63.291474835192503</v>
      </c>
      <c r="N993">
        <v>2.8050438218223999</v>
      </c>
      <c r="O993">
        <v>3.7576387985957602</v>
      </c>
      <c r="P993">
        <v>57.537894305612397</v>
      </c>
      <c r="Q993">
        <v>-1.7915717984834E-2</v>
      </c>
    </row>
    <row r="994" spans="1:17" hidden="1" x14ac:dyDescent="0.3">
      <c r="A994" t="s">
        <v>2134</v>
      </c>
      <c r="B994" t="s">
        <v>2135</v>
      </c>
      <c r="C994" t="str">
        <f>IFERROR(VLOOKUP(Table1[[#This Row],[Ticker]],[1]!Table1[[Symbol]:[Industry]],2,FALSE),"-")</f>
        <v>-</v>
      </c>
      <c r="D994" t="s">
        <v>211</v>
      </c>
      <c r="E994">
        <v>2344.8859218749999</v>
      </c>
      <c r="F994">
        <v>169.79</v>
      </c>
      <c r="G994">
        <v>74.924372158829698</v>
      </c>
      <c r="H994">
        <v>21.1114243932366</v>
      </c>
      <c r="I994">
        <v>30.854968847197298</v>
      </c>
      <c r="J994">
        <v>14.348347830521501</v>
      </c>
      <c r="K994">
        <v>136.61878207705701</v>
      </c>
      <c r="L994">
        <v>124.48758763668199</v>
      </c>
      <c r="M994">
        <v>37.456129022112499</v>
      </c>
      <c r="N994">
        <v>3.37710240826289</v>
      </c>
      <c r="O994">
        <v>2.09670769774428</v>
      </c>
      <c r="P994">
        <v>105.06038647342901</v>
      </c>
      <c r="Q994">
        <v>0.13857727893699301</v>
      </c>
    </row>
    <row r="995" spans="1:17" hidden="1" x14ac:dyDescent="0.3">
      <c r="A995" t="s">
        <v>2136</v>
      </c>
      <c r="B995" t="s">
        <v>2137</v>
      </c>
      <c r="C995" t="str">
        <f>IFERROR(VLOOKUP(Table1[[#This Row],[Ticker]],[1]!Table1[[Symbol]:[Industry]],2,FALSE),"-")</f>
        <v>-</v>
      </c>
      <c r="D995" t="s">
        <v>354</v>
      </c>
      <c r="E995">
        <v>2342.35813435</v>
      </c>
      <c r="F995">
        <v>1579.5</v>
      </c>
      <c r="G995">
        <v>52.719003196158198</v>
      </c>
      <c r="H995">
        <v>-3.2252395098264</v>
      </c>
      <c r="I995">
        <v>3.9175774381175201</v>
      </c>
      <c r="J995">
        <v>3.1856158976117799</v>
      </c>
      <c r="K995">
        <v>1530.3792630277901</v>
      </c>
      <c r="L995">
        <v>1401.9267645555001</v>
      </c>
      <c r="M995">
        <v>50.956447447140498</v>
      </c>
      <c r="N995">
        <v>1.2922289287450099</v>
      </c>
      <c r="O995">
        <v>16.112693890471601</v>
      </c>
      <c r="P995">
        <v>83.257918552036202</v>
      </c>
      <c r="Q995">
        <v>3.6512614920409997E-2</v>
      </c>
    </row>
    <row r="996" spans="1:17" hidden="1" x14ac:dyDescent="0.3">
      <c r="A996" t="s">
        <v>2138</v>
      </c>
      <c r="B996" t="s">
        <v>2139</v>
      </c>
      <c r="C996" t="str">
        <f>IFERROR(VLOOKUP(Table1[[#This Row],[Ticker]],[1]!Table1[[Symbol]:[Industry]],2,FALSE),"-")</f>
        <v>-</v>
      </c>
      <c r="D996" t="s">
        <v>24</v>
      </c>
      <c r="E996">
        <v>2332.0808135500001</v>
      </c>
      <c r="F996">
        <v>316.55</v>
      </c>
      <c r="G996">
        <v>-3.4822748394218399</v>
      </c>
      <c r="H996">
        <v>8.0814158889660206</v>
      </c>
      <c r="I996">
        <v>11.989444255210399</v>
      </c>
      <c r="J996">
        <v>7.0663484021175602</v>
      </c>
      <c r="K996">
        <v>291.155114655977</v>
      </c>
      <c r="L996">
        <v>290.17352563587201</v>
      </c>
      <c r="M996">
        <v>45.574791948287299</v>
      </c>
      <c r="N996">
        <v>4.8521772547182502</v>
      </c>
      <c r="O996">
        <v>21.307850260622299</v>
      </c>
      <c r="P996">
        <v>26.924619085805901</v>
      </c>
      <c r="Q996">
        <v>-8.1413085456466999E-2</v>
      </c>
    </row>
    <row r="997" spans="1:17" hidden="1" x14ac:dyDescent="0.3">
      <c r="A997" t="s">
        <v>2140</v>
      </c>
      <c r="B997" t="s">
        <v>2141</v>
      </c>
      <c r="C997" t="str">
        <f>IFERROR(VLOOKUP(Table1[[#This Row],[Ticker]],[1]!Table1[[Symbol]:[Industry]],2,FALSE),"-")</f>
        <v>-</v>
      </c>
      <c r="D997" t="s">
        <v>268</v>
      </c>
      <c r="E997">
        <v>2314.7010249999998</v>
      </c>
      <c r="F997">
        <v>445.3</v>
      </c>
      <c r="G997">
        <v>-9.4843286225318693</v>
      </c>
      <c r="H997">
        <v>-7.3850642840464999</v>
      </c>
      <c r="I997">
        <v>-3.8474788315841901</v>
      </c>
      <c r="J997">
        <v>-5.9590165982783097</v>
      </c>
      <c r="K997">
        <v>459.969850886811</v>
      </c>
      <c r="L997">
        <v>436.83961293521497</v>
      </c>
      <c r="M997">
        <v>45.161785724926503</v>
      </c>
      <c r="N997">
        <v>1.0923709932564001</v>
      </c>
      <c r="O997">
        <v>11.5876936896474</v>
      </c>
      <c r="P997">
        <v>19.865410497981099</v>
      </c>
      <c r="Q997">
        <v>8.1263411546979997E-2</v>
      </c>
    </row>
    <row r="998" spans="1:17" hidden="1" x14ac:dyDescent="0.3">
      <c r="A998" t="s">
        <v>2142</v>
      </c>
      <c r="B998" t="s">
        <v>2143</v>
      </c>
      <c r="C998" t="str">
        <f>IFERROR(VLOOKUP(Table1[[#This Row],[Ticker]],[1]!Table1[[Symbol]:[Industry]],2,FALSE),"-")</f>
        <v>-</v>
      </c>
      <c r="D998" t="s">
        <v>445</v>
      </c>
      <c r="E998">
        <v>2303.9136546999998</v>
      </c>
      <c r="F998">
        <v>257.12</v>
      </c>
      <c r="G998">
        <v>40.582395906474801</v>
      </c>
      <c r="H998">
        <v>26.628921374310998</v>
      </c>
      <c r="I998">
        <v>54.897123383473698</v>
      </c>
      <c r="J998">
        <v>-9.0868330749628399</v>
      </c>
      <c r="K998">
        <v>212.44579863262501</v>
      </c>
      <c r="L998">
        <v>173.62067380284699</v>
      </c>
      <c r="M998">
        <v>60.996386349618497</v>
      </c>
      <c r="N998">
        <v>2.0274238766328501</v>
      </c>
      <c r="O998">
        <v>10.8431860609832</v>
      </c>
      <c r="P998">
        <v>128.56126938975001</v>
      </c>
      <c r="Q998">
        <v>0.132727246835845</v>
      </c>
    </row>
    <row r="999" spans="1:17" hidden="1" x14ac:dyDescent="0.3">
      <c r="A999" t="s">
        <v>2144</v>
      </c>
      <c r="B999" t="s">
        <v>2145</v>
      </c>
      <c r="C999" t="str">
        <f>IFERROR(VLOOKUP(Table1[[#This Row],[Ticker]],[1]!Table1[[Symbol]:[Industry]],2,FALSE),"-")</f>
        <v>-</v>
      </c>
      <c r="D999" t="s">
        <v>1112</v>
      </c>
      <c r="E999">
        <v>2298.7955992500001</v>
      </c>
      <c r="F999">
        <v>831.8</v>
      </c>
      <c r="G999">
        <v>-2.7143261837494301</v>
      </c>
      <c r="H999">
        <v>-6.6119834495968899</v>
      </c>
      <c r="I999">
        <v>-15.4072160576331</v>
      </c>
      <c r="J999">
        <v>-3.7006032184294901</v>
      </c>
      <c r="K999">
        <v>873.68059680807403</v>
      </c>
      <c r="L999">
        <v>846.784621069124</v>
      </c>
      <c r="M999">
        <v>29.044320013851099</v>
      </c>
      <c r="N999">
        <v>0.76578282707922796</v>
      </c>
      <c r="O999">
        <v>38.368598220726099</v>
      </c>
      <c r="P999">
        <v>40.257988365230602</v>
      </c>
      <c r="Q999">
        <v>4.8771133503058998E-2</v>
      </c>
    </row>
    <row r="1000" spans="1:17" x14ac:dyDescent="0.3">
      <c r="A1000" t="s">
        <v>2146</v>
      </c>
      <c r="B1000" t="s">
        <v>2147</v>
      </c>
      <c r="C1000" t="str">
        <f>IFERROR(VLOOKUP(Table1[[#This Row],[Ticker]],[1]!Table1[[Symbol]:[Industry]],2,FALSE),"-")</f>
        <v>-</v>
      </c>
      <c r="D1000" t="s">
        <v>846</v>
      </c>
      <c r="E1000">
        <v>2294.533429475</v>
      </c>
      <c r="F1000">
        <v>327.14999999999998</v>
      </c>
      <c r="G1000">
        <v>21.012351435645702</v>
      </c>
      <c r="H1000">
        <v>17.037442047179699</v>
      </c>
      <c r="I1000">
        <v>-7.9568319581567799</v>
      </c>
      <c r="J1000">
        <v>15.7315105615103</v>
      </c>
      <c r="K1000">
        <v>277.755401569615</v>
      </c>
      <c r="L1000">
        <v>282.02176981457501</v>
      </c>
      <c r="M1000">
        <v>41.589903148639699</v>
      </c>
      <c r="N1000">
        <v>2.1146743970814001</v>
      </c>
      <c r="O1000">
        <v>16.597890875745001</v>
      </c>
      <c r="P1000">
        <v>61.995543451349299</v>
      </c>
      <c r="Q1000">
        <v>6.9015546308565004E-2</v>
      </c>
    </row>
    <row r="1001" spans="1:17" hidden="1" x14ac:dyDescent="0.3">
      <c r="A1001" t="s">
        <v>2148</v>
      </c>
      <c r="B1001" t="s">
        <v>2149</v>
      </c>
      <c r="C1001" t="str">
        <f>IFERROR(VLOOKUP(Table1[[#This Row],[Ticker]],[1]!Table1[[Symbol]:[Industry]],2,FALSE),"-")</f>
        <v>-</v>
      </c>
      <c r="D1001" t="s">
        <v>129</v>
      </c>
      <c r="E1001">
        <v>2288.8097179199999</v>
      </c>
      <c r="F1001">
        <v>166.7</v>
      </c>
      <c r="G1001">
        <v>5.4255879352668401</v>
      </c>
      <c r="H1001">
        <v>3.5513345234461502</v>
      </c>
      <c r="I1001">
        <v>-26.790237818758801</v>
      </c>
      <c r="J1001">
        <v>1.48886932781783</v>
      </c>
      <c r="K1001">
        <v>163.28208750751401</v>
      </c>
      <c r="L1001">
        <v>163.558337713095</v>
      </c>
      <c r="M1001">
        <v>35.927354887540702</v>
      </c>
      <c r="N1001">
        <v>0.87969281536039901</v>
      </c>
      <c r="O1001">
        <v>27.654469106178698</v>
      </c>
      <c r="P1001">
        <v>39.090529828952803</v>
      </c>
      <c r="Q1001">
        <v>1.8062657550707E-2</v>
      </c>
    </row>
    <row r="1002" spans="1:17" hidden="1" x14ac:dyDescent="0.3">
      <c r="A1002" t="s">
        <v>2150</v>
      </c>
      <c r="B1002" t="s">
        <v>2151</v>
      </c>
      <c r="C1002" t="str">
        <f>IFERROR(VLOOKUP(Table1[[#This Row],[Ticker]],[1]!Table1[[Symbol]:[Industry]],2,FALSE),"-")</f>
        <v>-</v>
      </c>
      <c r="E1002">
        <v>2275.4968760699999</v>
      </c>
      <c r="F1002">
        <v>854.1</v>
      </c>
      <c r="G1002">
        <v>52.856780227068498</v>
      </c>
      <c r="H1002">
        <v>-7.0089071497106303</v>
      </c>
      <c r="I1002">
        <v>3.8894126847186499</v>
      </c>
      <c r="J1002">
        <v>1.8060922049424999</v>
      </c>
      <c r="K1002">
        <v>876.28621424754294</v>
      </c>
      <c r="L1002">
        <v>795.70387516839196</v>
      </c>
      <c r="M1002">
        <v>35.6333385121413</v>
      </c>
      <c r="N1002">
        <v>1.48564121653069</v>
      </c>
      <c r="O1002">
        <v>52.207001522070001</v>
      </c>
      <c r="P1002">
        <v>89.8</v>
      </c>
      <c r="Q1002">
        <v>0.22377893874110699</v>
      </c>
    </row>
    <row r="1003" spans="1:17" hidden="1" x14ac:dyDescent="0.3">
      <c r="A1003" t="s">
        <v>2152</v>
      </c>
      <c r="B1003" t="s">
        <v>2153</v>
      </c>
      <c r="C1003" t="str">
        <f>IFERROR(VLOOKUP(Table1[[#This Row],[Ticker]],[1]!Table1[[Symbol]:[Industry]],2,FALSE),"-")</f>
        <v>-</v>
      </c>
      <c r="D1003" t="s">
        <v>95</v>
      </c>
      <c r="E1003">
        <v>2266.5169735200002</v>
      </c>
      <c r="F1003">
        <v>52.69</v>
      </c>
      <c r="G1003">
        <v>72.875713582735898</v>
      </c>
      <c r="H1003">
        <v>7.3817899567572498</v>
      </c>
      <c r="I1003">
        <v>2.20191386104276</v>
      </c>
      <c r="J1003">
        <v>-6.0633285212956398</v>
      </c>
      <c r="K1003">
        <v>52.301200453923997</v>
      </c>
      <c r="L1003">
        <v>47.824583916737303</v>
      </c>
      <c r="M1003">
        <v>29.9062401221945</v>
      </c>
      <c r="N1003">
        <v>1.0773149620942599</v>
      </c>
      <c r="O1003">
        <v>26.209907003226402</v>
      </c>
      <c r="P1003">
        <v>107.033398821218</v>
      </c>
      <c r="Q1003">
        <v>5.9438730965415E-2</v>
      </c>
    </row>
    <row r="1004" spans="1:17" x14ac:dyDescent="0.3">
      <c r="A1004" t="s">
        <v>2154</v>
      </c>
      <c r="B1004" t="s">
        <v>2155</v>
      </c>
      <c r="C1004" t="str">
        <f>IFERROR(VLOOKUP(Table1[[#This Row],[Ticker]],[1]!Table1[[Symbol]:[Industry]],2,FALSE),"-")</f>
        <v>-</v>
      </c>
      <c r="D1004" t="s">
        <v>280</v>
      </c>
      <c r="E1004">
        <v>2260.461443485</v>
      </c>
      <c r="F1004">
        <v>790</v>
      </c>
      <c r="G1004">
        <v>-66.289044695716299</v>
      </c>
      <c r="H1004">
        <v>-3.7280572079782499</v>
      </c>
      <c r="I1004">
        <v>-19.759312800849301</v>
      </c>
      <c r="J1004">
        <v>-3.0724921990141301</v>
      </c>
      <c r="K1004">
        <v>770.45340364152298</v>
      </c>
      <c r="L1004">
        <v>818.26480618956396</v>
      </c>
      <c r="M1004">
        <v>61.448719937123201</v>
      </c>
      <c r="N1004">
        <v>1.4885221558452899</v>
      </c>
      <c r="O1004">
        <v>68.063291139240505</v>
      </c>
      <c r="P1004">
        <v>19.461666414637801</v>
      </c>
      <c r="Q1004">
        <v>7.3911299702929006E-2</v>
      </c>
    </row>
    <row r="1005" spans="1:17" hidden="1" x14ac:dyDescent="0.3">
      <c r="A1005" t="s">
        <v>2156</v>
      </c>
      <c r="B1005" t="s">
        <v>2157</v>
      </c>
      <c r="C1005" t="str">
        <f>IFERROR(VLOOKUP(Table1[[#This Row],[Ticker]],[1]!Table1[[Symbol]:[Industry]],2,FALSE),"-")</f>
        <v>-</v>
      </c>
      <c r="D1005" t="s">
        <v>1453</v>
      </c>
      <c r="E1005">
        <v>2259.1599787349901</v>
      </c>
      <c r="F1005">
        <v>708.15</v>
      </c>
      <c r="G1005">
        <v>-19.546472427387101</v>
      </c>
      <c r="H1005">
        <v>30.567021730569</v>
      </c>
      <c r="I1005">
        <v>2.1125657185870401</v>
      </c>
      <c r="J1005">
        <v>19.735559362882999</v>
      </c>
      <c r="K1005">
        <v>557.18188127654798</v>
      </c>
      <c r="L1005">
        <v>593.920510082188</v>
      </c>
      <c r="M1005">
        <v>42.0119863079955</v>
      </c>
      <c r="N1005">
        <v>3.2652979101620998</v>
      </c>
      <c r="O1005">
        <v>4.8930311374708797</v>
      </c>
      <c r="P1005">
        <v>57.646927871772</v>
      </c>
      <c r="Q1005">
        <v>-8.2171463242918005E-2</v>
      </c>
    </row>
    <row r="1006" spans="1:17" x14ac:dyDescent="0.3">
      <c r="A1006" t="s">
        <v>2158</v>
      </c>
      <c r="B1006" t="s">
        <v>2159</v>
      </c>
      <c r="C1006" t="str">
        <f>IFERROR(VLOOKUP(Table1[[#This Row],[Ticker]],[1]!Table1[[Symbol]:[Industry]],2,FALSE),"-")</f>
        <v>-</v>
      </c>
      <c r="D1006" t="s">
        <v>816</v>
      </c>
      <c r="E1006">
        <v>2258.6066284499998</v>
      </c>
      <c r="F1006">
        <v>482.6</v>
      </c>
      <c r="G1006">
        <v>-46.599344425575701</v>
      </c>
      <c r="H1006">
        <v>9.4314162538766304</v>
      </c>
      <c r="I1006">
        <v>-20.786125961939302</v>
      </c>
      <c r="J1006">
        <v>-6.9095635188294802</v>
      </c>
      <c r="K1006">
        <v>453.07259710589898</v>
      </c>
      <c r="L1006">
        <v>483.213407925122</v>
      </c>
      <c r="M1006">
        <v>32.0563634815814</v>
      </c>
      <c r="N1006">
        <v>2.3879391015052298</v>
      </c>
      <c r="O1006">
        <v>33.9411520928304</v>
      </c>
      <c r="P1006">
        <v>24.029812387561002</v>
      </c>
      <c r="Q1006">
        <v>-0.128019377927373</v>
      </c>
    </row>
    <row r="1007" spans="1:17" hidden="1" x14ac:dyDescent="0.3">
      <c r="A1007" t="s">
        <v>2160</v>
      </c>
      <c r="B1007" t="s">
        <v>2161</v>
      </c>
      <c r="C1007" t="str">
        <f>IFERROR(VLOOKUP(Table1[[#This Row],[Ticker]],[1]!Table1[[Symbol]:[Industry]],2,FALSE),"-")</f>
        <v>-</v>
      </c>
      <c r="D1007" t="s">
        <v>445</v>
      </c>
      <c r="E1007">
        <v>2250.9407567399999</v>
      </c>
      <c r="F1007">
        <v>1302.2</v>
      </c>
      <c r="G1007">
        <v>-29.125002720704298</v>
      </c>
      <c r="H1007">
        <v>11.387933781337299</v>
      </c>
      <c r="I1007">
        <v>3.33399327321467</v>
      </c>
      <c r="J1007">
        <v>5.4234217612158204</v>
      </c>
      <c r="K1007">
        <v>1190.82561472262</v>
      </c>
      <c r="L1007">
        <v>1187.9040345968101</v>
      </c>
      <c r="M1007">
        <v>40.331773493993502</v>
      </c>
      <c r="N1007">
        <v>2.1705492368577599</v>
      </c>
      <c r="O1007">
        <v>14.421747811395999</v>
      </c>
      <c r="P1007">
        <v>57.832858614629401</v>
      </c>
      <c r="Q1007">
        <v>-6.0454548858239997E-2</v>
      </c>
    </row>
    <row r="1008" spans="1:17" x14ac:dyDescent="0.3">
      <c r="A1008" t="s">
        <v>2162</v>
      </c>
      <c r="B1008" t="s">
        <v>2163</v>
      </c>
      <c r="C1008" t="str">
        <f>IFERROR(VLOOKUP(Table1[[#This Row],[Ticker]],[1]!Table1[[Symbol]:[Industry]],2,FALSE),"-")</f>
        <v>-</v>
      </c>
      <c r="D1008" t="s">
        <v>211</v>
      </c>
      <c r="E1008">
        <v>2243.0723465249998</v>
      </c>
      <c r="F1008">
        <v>305.55</v>
      </c>
      <c r="G1008">
        <v>-60.770546279443202</v>
      </c>
      <c r="H1008">
        <v>13.5284305836269</v>
      </c>
      <c r="I1008">
        <v>-20.1182523925516</v>
      </c>
      <c r="J1008">
        <v>9.7281395271483895</v>
      </c>
      <c r="K1008">
        <v>288.80859237814701</v>
      </c>
      <c r="L1008">
        <v>324.24235953941502</v>
      </c>
      <c r="M1008">
        <v>50.031627513394902</v>
      </c>
      <c r="N1008">
        <v>1.7620169813314901</v>
      </c>
      <c r="O1008">
        <v>55.326460481099602</v>
      </c>
      <c r="P1008">
        <v>24.485638622937401</v>
      </c>
    </row>
    <row r="1009" spans="1:17" hidden="1" x14ac:dyDescent="0.3">
      <c r="A1009" t="s">
        <v>2164</v>
      </c>
      <c r="B1009" t="s">
        <v>2165</v>
      </c>
      <c r="C1009" t="str">
        <f>IFERROR(VLOOKUP(Table1[[#This Row],[Ticker]],[1]!Table1[[Symbol]:[Industry]],2,FALSE),"-")</f>
        <v>-</v>
      </c>
      <c r="D1009" t="s">
        <v>238</v>
      </c>
      <c r="E1009">
        <v>2238.7620614399998</v>
      </c>
      <c r="F1009">
        <v>670.9</v>
      </c>
      <c r="G1009">
        <v>80.173472711500295</v>
      </c>
      <c r="H1009">
        <v>6.1775225542661802</v>
      </c>
      <c r="I1009">
        <v>-26.132080023748799</v>
      </c>
      <c r="J1009">
        <v>7.6805018643330296</v>
      </c>
      <c r="K1009">
        <v>631.79870718381596</v>
      </c>
      <c r="L1009">
        <v>599.89879807053796</v>
      </c>
      <c r="M1009">
        <v>37.318311313846401</v>
      </c>
      <c r="N1009">
        <v>1.2566987280594</v>
      </c>
      <c r="O1009">
        <v>39.365032046504702</v>
      </c>
      <c r="P1009">
        <v>110.478431372549</v>
      </c>
      <c r="Q1009">
        <v>4.7255418634709001E-2</v>
      </c>
    </row>
    <row r="1010" spans="1:17" hidden="1" x14ac:dyDescent="0.3">
      <c r="A1010" t="s">
        <v>2166</v>
      </c>
      <c r="B1010" t="s">
        <v>2167</v>
      </c>
      <c r="C1010" t="str">
        <f>IFERROR(VLOOKUP(Table1[[#This Row],[Ticker]],[1]!Table1[[Symbol]:[Industry]],2,FALSE),"-")</f>
        <v>-</v>
      </c>
      <c r="D1010" t="s">
        <v>283</v>
      </c>
      <c r="E1010">
        <v>2235.9044699999999</v>
      </c>
      <c r="F1010">
        <v>250.37</v>
      </c>
      <c r="G1010">
        <v>146.84145418122699</v>
      </c>
      <c r="H1010">
        <v>-0.35391458324814801</v>
      </c>
      <c r="I1010">
        <v>29.0356218682292</v>
      </c>
      <c r="J1010">
        <v>1.4724693869278001</v>
      </c>
      <c r="K1010">
        <v>239.92179576729001</v>
      </c>
      <c r="L1010">
        <v>198.42024631050899</v>
      </c>
      <c r="M1010">
        <v>43.320756685346403</v>
      </c>
      <c r="N1010">
        <v>0.46716558452403001</v>
      </c>
      <c r="O1010">
        <v>12.9528298118784</v>
      </c>
      <c r="P1010">
        <v>182.425267907501</v>
      </c>
      <c r="Q1010">
        <v>9.7110903874840004E-2</v>
      </c>
    </row>
    <row r="1011" spans="1:17" hidden="1" x14ac:dyDescent="0.3">
      <c r="A1011" t="s">
        <v>2168</v>
      </c>
      <c r="B1011" t="s">
        <v>2169</v>
      </c>
      <c r="C1011" t="str">
        <f>IFERROR(VLOOKUP(Table1[[#This Row],[Ticker]],[1]!Table1[[Symbol]:[Industry]],2,FALSE),"-")</f>
        <v>-</v>
      </c>
      <c r="D1011" t="s">
        <v>65</v>
      </c>
      <c r="E1011">
        <v>2225.0492199199998</v>
      </c>
      <c r="F1011">
        <v>457.25</v>
      </c>
      <c r="G1011">
        <v>5.4817413808491402</v>
      </c>
      <c r="H1011">
        <v>-6.5229208583552101</v>
      </c>
      <c r="I1011">
        <v>20.876337456779702</v>
      </c>
      <c r="J1011">
        <v>3.3118987980895098</v>
      </c>
      <c r="K1011">
        <v>438.19547290985503</v>
      </c>
      <c r="L1011">
        <v>397.23450272461901</v>
      </c>
      <c r="M1011">
        <v>38.809260872360099</v>
      </c>
      <c r="N1011">
        <v>0.30820396900302999</v>
      </c>
      <c r="O1011">
        <v>22.208857299070502</v>
      </c>
      <c r="P1011">
        <v>73.497312137228704</v>
      </c>
      <c r="Q1011">
        <v>-0.111328329345422</v>
      </c>
    </row>
    <row r="1012" spans="1:17" hidden="1" x14ac:dyDescent="0.3">
      <c r="A1012" t="s">
        <v>2170</v>
      </c>
      <c r="B1012" t="s">
        <v>2171</v>
      </c>
      <c r="C1012" t="str">
        <f>IFERROR(VLOOKUP(Table1[[#This Row],[Ticker]],[1]!Table1[[Symbol]:[Industry]],2,FALSE),"-")</f>
        <v>-</v>
      </c>
      <c r="D1012" t="s">
        <v>417</v>
      </c>
      <c r="E1012">
        <v>2221.2560682150001</v>
      </c>
      <c r="F1012">
        <v>744</v>
      </c>
      <c r="G1012">
        <v>38.081829415037703</v>
      </c>
      <c r="H1012">
        <v>9.8563675209331603</v>
      </c>
      <c r="I1012">
        <v>-14.2853435597674</v>
      </c>
      <c r="J1012">
        <v>6.9120235913804002</v>
      </c>
      <c r="K1012">
        <v>682.87345772920196</v>
      </c>
      <c r="L1012">
        <v>658.15986665234095</v>
      </c>
      <c r="M1012">
        <v>40.733246659613997</v>
      </c>
      <c r="N1012">
        <v>1.56927382417691</v>
      </c>
      <c r="O1012">
        <v>13.8440860215053</v>
      </c>
      <c r="P1012">
        <v>74.157303370786494</v>
      </c>
      <c r="Q1012">
        <v>3.5434934441514999E-2</v>
      </c>
    </row>
    <row r="1013" spans="1:17" hidden="1" x14ac:dyDescent="0.3">
      <c r="A1013" t="s">
        <v>2172</v>
      </c>
      <c r="B1013" t="s">
        <v>2173</v>
      </c>
      <c r="C1013" t="str">
        <f>IFERROR(VLOOKUP(Table1[[#This Row],[Ticker]],[1]!Table1[[Symbol]:[Industry]],2,FALSE),"-")</f>
        <v>-</v>
      </c>
      <c r="D1013" t="s">
        <v>296</v>
      </c>
      <c r="E1013">
        <v>2217.0147164549999</v>
      </c>
      <c r="F1013">
        <v>929.7</v>
      </c>
      <c r="G1013">
        <v>51.136610666886</v>
      </c>
      <c r="H1013">
        <v>21.220087056434998</v>
      </c>
      <c r="I1013">
        <v>93.579649972745699</v>
      </c>
      <c r="J1013">
        <v>0.67744056621483395</v>
      </c>
      <c r="K1013">
        <v>788.20884968061</v>
      </c>
      <c r="L1013">
        <v>656.11166406842904</v>
      </c>
      <c r="M1013">
        <v>34.3339492404086</v>
      </c>
      <c r="N1013">
        <v>1.7524114244829401</v>
      </c>
      <c r="O1013">
        <v>1.96299881682262</v>
      </c>
      <c r="P1013">
        <v>124.673755437409</v>
      </c>
      <c r="Q1013">
        <v>8.4741352733938999E-2</v>
      </c>
    </row>
    <row r="1014" spans="1:17" hidden="1" x14ac:dyDescent="0.3">
      <c r="A1014" t="s">
        <v>2174</v>
      </c>
      <c r="B1014" t="s">
        <v>2175</v>
      </c>
      <c r="C1014" t="str">
        <f>IFERROR(VLOOKUP(Table1[[#This Row],[Ticker]],[1]!Table1[[Symbol]:[Industry]],2,FALSE),"-")</f>
        <v>-</v>
      </c>
      <c r="D1014" t="s">
        <v>98</v>
      </c>
      <c r="E1014">
        <v>2207.3426340999999</v>
      </c>
      <c r="F1014">
        <v>28.74</v>
      </c>
      <c r="G1014">
        <v>235.429569002835</v>
      </c>
      <c r="H1014">
        <v>2.4070313923517501</v>
      </c>
      <c r="I1014">
        <v>47.252296929026897</v>
      </c>
      <c r="J1014">
        <v>3.4699585617977098</v>
      </c>
      <c r="K1014">
        <v>25.7522869899773</v>
      </c>
      <c r="L1014">
        <v>21.346124519527201</v>
      </c>
      <c r="M1014">
        <v>50.381800773287402</v>
      </c>
      <c r="N1014">
        <v>1.9950503758240601</v>
      </c>
      <c r="O1014">
        <v>16.736256089074399</v>
      </c>
      <c r="P1014">
        <v>278.47572446219999</v>
      </c>
      <c r="Q1014">
        <v>0.14104666984991099</v>
      </c>
    </row>
    <row r="1015" spans="1:17" hidden="1" x14ac:dyDescent="0.3">
      <c r="A1015" t="s">
        <v>2176</v>
      </c>
      <c r="B1015" t="s">
        <v>2177</v>
      </c>
      <c r="C1015" t="str">
        <f>IFERROR(VLOOKUP(Table1[[#This Row],[Ticker]],[1]!Table1[[Symbol]:[Industry]],2,FALSE),"-")</f>
        <v>-</v>
      </c>
      <c r="D1015" t="s">
        <v>255</v>
      </c>
      <c r="E1015">
        <v>2206.6484364500002</v>
      </c>
      <c r="F1015">
        <v>445.3</v>
      </c>
      <c r="G1015">
        <v>-7.9903207758607602</v>
      </c>
      <c r="H1015">
        <v>10.524705593027701</v>
      </c>
      <c r="I1015">
        <v>9.8462179154619207</v>
      </c>
      <c r="J1015">
        <v>2.17654924186647</v>
      </c>
      <c r="K1015">
        <v>395.14660436957899</v>
      </c>
      <c r="L1015">
        <v>369.10798529992098</v>
      </c>
      <c r="M1015">
        <v>68.636267348115894</v>
      </c>
      <c r="N1015">
        <v>1.5547716431171601</v>
      </c>
      <c r="O1015">
        <v>2.9867505052773402</v>
      </c>
      <c r="P1015">
        <v>42.245647660118102</v>
      </c>
      <c r="Q1015">
        <v>-5.1524208616120001E-3</v>
      </c>
    </row>
    <row r="1016" spans="1:17" hidden="1" x14ac:dyDescent="0.3">
      <c r="A1016" t="s">
        <v>2178</v>
      </c>
      <c r="B1016" t="s">
        <v>2179</v>
      </c>
      <c r="C1016" t="str">
        <f>IFERROR(VLOOKUP(Table1[[#This Row],[Ticker]],[1]!Table1[[Symbol]:[Industry]],2,FALSE),"-")</f>
        <v>-</v>
      </c>
      <c r="D1016" t="s">
        <v>846</v>
      </c>
      <c r="E1016">
        <v>2200.3898143500001</v>
      </c>
      <c r="F1016">
        <v>337.2</v>
      </c>
      <c r="G1016">
        <v>-22.2029764996282</v>
      </c>
      <c r="H1016">
        <v>-4.4570836975061798</v>
      </c>
      <c r="I1016">
        <v>-6.2265548424472597</v>
      </c>
      <c r="J1016">
        <v>-3.96158406764564</v>
      </c>
      <c r="K1016">
        <v>329.60867112723997</v>
      </c>
      <c r="M1016">
        <v>59.840052481214499</v>
      </c>
      <c r="N1016">
        <v>0.54237741779628701</v>
      </c>
      <c r="O1016">
        <v>15.1986951364175</v>
      </c>
      <c r="P1016">
        <v>19.489723600283401</v>
      </c>
    </row>
    <row r="1017" spans="1:17" hidden="1" x14ac:dyDescent="0.3">
      <c r="A1017" t="s">
        <v>2180</v>
      </c>
      <c r="B1017" t="s">
        <v>2181</v>
      </c>
      <c r="C1017" t="str">
        <f>IFERROR(VLOOKUP(Table1[[#This Row],[Ticker]],[1]!Table1[[Symbol]:[Industry]],2,FALSE),"-")</f>
        <v>-</v>
      </c>
      <c r="D1017" t="s">
        <v>255</v>
      </c>
      <c r="E1017">
        <v>2199.8114460000002</v>
      </c>
      <c r="F1017">
        <v>795.2</v>
      </c>
      <c r="G1017">
        <v>20.8578502933842</v>
      </c>
      <c r="H1017">
        <v>10.1454134830587</v>
      </c>
      <c r="I1017">
        <v>14.8523859198938</v>
      </c>
      <c r="J1017">
        <v>-2.0004804404441301</v>
      </c>
      <c r="K1017">
        <v>710.45833654429202</v>
      </c>
      <c r="L1017">
        <v>640.00574166866204</v>
      </c>
      <c r="M1017">
        <v>80.287144734999998</v>
      </c>
      <c r="N1017">
        <v>0.73694653498513296</v>
      </c>
      <c r="O1017">
        <v>4.6277665995975799</v>
      </c>
      <c r="P1017">
        <v>48.5244676877101</v>
      </c>
      <c r="Q1017">
        <v>5.2468454463781997E-2</v>
      </c>
    </row>
    <row r="1018" spans="1:17" hidden="1" x14ac:dyDescent="0.3">
      <c r="A1018" t="s">
        <v>2182</v>
      </c>
      <c r="B1018" t="s">
        <v>2183</v>
      </c>
      <c r="C1018" t="str">
        <f>IFERROR(VLOOKUP(Table1[[#This Row],[Ticker]],[1]!Table1[[Symbol]:[Industry]],2,FALSE),"-")</f>
        <v>-</v>
      </c>
      <c r="D1018" t="s">
        <v>335</v>
      </c>
      <c r="E1018">
        <v>2197.6249201349901</v>
      </c>
      <c r="F1018">
        <v>1044.95</v>
      </c>
      <c r="G1018">
        <v>-5.5981947464438004</v>
      </c>
      <c r="H1018">
        <v>-2.90634620622254</v>
      </c>
      <c r="I1018">
        <v>-16.932094259075601</v>
      </c>
      <c r="J1018">
        <v>-4.9791190556913101</v>
      </c>
      <c r="K1018">
        <v>1030.78928718261</v>
      </c>
      <c r="L1018">
        <v>1018.94095798255</v>
      </c>
      <c r="M1018">
        <v>42.245696693247503</v>
      </c>
      <c r="N1018">
        <v>1.1523744480463101</v>
      </c>
      <c r="O1018">
        <v>24.1973300157902</v>
      </c>
      <c r="P1018">
        <v>31.6804234137735</v>
      </c>
      <c r="Q1018">
        <v>0.18688840890651001</v>
      </c>
    </row>
    <row r="1019" spans="1:17" x14ac:dyDescent="0.3">
      <c r="A1019" t="s">
        <v>2184</v>
      </c>
      <c r="B1019" t="s">
        <v>2185</v>
      </c>
      <c r="C1019" t="str">
        <f>IFERROR(VLOOKUP(Table1[[#This Row],[Ticker]],[1]!Table1[[Symbol]:[Industry]],2,FALSE),"-")</f>
        <v>-</v>
      </c>
      <c r="D1019" t="s">
        <v>268</v>
      </c>
      <c r="E1019">
        <v>2182.0835093400001</v>
      </c>
      <c r="F1019">
        <v>404.8</v>
      </c>
      <c r="G1019">
        <v>-31.569582567662501</v>
      </c>
      <c r="H1019">
        <v>7.0693529034100804</v>
      </c>
      <c r="I1019">
        <v>-26.343921006217599</v>
      </c>
      <c r="J1019">
        <v>-0.60824435777795105</v>
      </c>
      <c r="K1019">
        <v>387.06462368407398</v>
      </c>
      <c r="L1019">
        <v>403.62252939405101</v>
      </c>
      <c r="M1019">
        <v>41.437907862915701</v>
      </c>
      <c r="N1019">
        <v>2.0647915962750498</v>
      </c>
      <c r="O1019">
        <v>32.386363636363598</v>
      </c>
      <c r="P1019">
        <v>22.351518815173002</v>
      </c>
      <c r="Q1019">
        <v>-8.5629445289784001E-2</v>
      </c>
    </row>
    <row r="1020" spans="1:17" hidden="1" x14ac:dyDescent="0.3">
      <c r="A1020" t="s">
        <v>2186</v>
      </c>
      <c r="B1020" t="s">
        <v>2187</v>
      </c>
      <c r="C1020" t="str">
        <f>IFERROR(VLOOKUP(Table1[[#This Row],[Ticker]],[1]!Table1[[Symbol]:[Industry]],2,FALSE),"-")</f>
        <v>-</v>
      </c>
      <c r="D1020" t="s">
        <v>146</v>
      </c>
      <c r="E1020">
        <v>2181.4332000499999</v>
      </c>
      <c r="F1020">
        <v>1500.05</v>
      </c>
      <c r="G1020">
        <v>444.36128329449099</v>
      </c>
      <c r="H1020">
        <v>11.1463425921582</v>
      </c>
      <c r="I1020">
        <v>460.33770495167198</v>
      </c>
      <c r="J1020">
        <v>12.0648743978768</v>
      </c>
      <c r="K1020">
        <v>1036.32920129594</v>
      </c>
      <c r="M1020">
        <v>69.501033807448394</v>
      </c>
      <c r="N1020">
        <v>0.64556846662109801</v>
      </c>
      <c r="O1020">
        <v>0</v>
      </c>
      <c r="P1020">
        <v>548.38988545493805</v>
      </c>
    </row>
    <row r="1021" spans="1:17" hidden="1" x14ac:dyDescent="0.3">
      <c r="A1021" t="s">
        <v>2188</v>
      </c>
      <c r="B1021" t="s">
        <v>2189</v>
      </c>
      <c r="C1021" t="str">
        <f>IFERROR(VLOOKUP(Table1[[#This Row],[Ticker]],[1]!Table1[[Symbol]:[Industry]],2,FALSE),"-")</f>
        <v>-</v>
      </c>
      <c r="D1021" t="s">
        <v>668</v>
      </c>
      <c r="E1021">
        <v>2180.653534008</v>
      </c>
      <c r="F1021">
        <v>261.94</v>
      </c>
      <c r="G1021">
        <v>1.10197784186131</v>
      </c>
      <c r="H1021">
        <v>-0.49294386063628598</v>
      </c>
      <c r="I1021">
        <v>1.81670206798791E-2</v>
      </c>
      <c r="J1021">
        <v>-0.27051701554435698</v>
      </c>
      <c r="K1021">
        <v>251.83344309594099</v>
      </c>
      <c r="L1021">
        <v>236.771772259204</v>
      </c>
      <c r="M1021">
        <v>58.290846172297002</v>
      </c>
      <c r="N1021">
        <v>0.53419207670209001</v>
      </c>
      <c r="O1021">
        <v>1.3400015270672501</v>
      </c>
      <c r="P1021">
        <v>32.159434914228001</v>
      </c>
      <c r="Q1021">
        <v>3.2968413234804997E-2</v>
      </c>
    </row>
    <row r="1022" spans="1:17" hidden="1" x14ac:dyDescent="0.3">
      <c r="A1022" t="s">
        <v>2190</v>
      </c>
      <c r="B1022" t="s">
        <v>2191</v>
      </c>
      <c r="C1022" t="str">
        <f>IFERROR(VLOOKUP(Table1[[#This Row],[Ticker]],[1]!Table1[[Symbol]:[Industry]],2,FALSE),"-")</f>
        <v>-</v>
      </c>
      <c r="D1022" t="s">
        <v>137</v>
      </c>
      <c r="E1022">
        <v>2178.1104863999999</v>
      </c>
      <c r="F1022">
        <v>126.43</v>
      </c>
      <c r="G1022">
        <v>457.56106309080297</v>
      </c>
      <c r="H1022">
        <v>-6.7087710442053901</v>
      </c>
      <c r="I1022">
        <v>115.91468637092299</v>
      </c>
      <c r="J1022">
        <v>-4.22347832625419</v>
      </c>
      <c r="K1022">
        <v>114.981133744326</v>
      </c>
      <c r="L1022">
        <v>80.4748536676057</v>
      </c>
      <c r="M1022">
        <v>65.581602780842999</v>
      </c>
      <c r="N1022">
        <v>0.64916263720067202</v>
      </c>
      <c r="O1022">
        <v>5.9875029660681802</v>
      </c>
      <c r="P1022">
        <v>532.15</v>
      </c>
    </row>
    <row r="1023" spans="1:17" hidden="1" x14ac:dyDescent="0.3">
      <c r="A1023" t="s">
        <v>2192</v>
      </c>
      <c r="B1023" t="s">
        <v>2193</v>
      </c>
      <c r="C1023" t="str">
        <f>IFERROR(VLOOKUP(Table1[[#This Row],[Ticker]],[1]!Table1[[Symbol]:[Industry]],2,FALSE),"-")</f>
        <v>-</v>
      </c>
      <c r="D1023" t="s">
        <v>65</v>
      </c>
      <c r="E1023">
        <v>2174.1949584899999</v>
      </c>
      <c r="F1023">
        <v>100.05</v>
      </c>
      <c r="G1023">
        <v>30.721235224790501</v>
      </c>
      <c r="H1023">
        <v>-5.0539931908317497</v>
      </c>
      <c r="I1023">
        <v>11.650822100372499</v>
      </c>
      <c r="J1023">
        <v>-2.5958929507236301</v>
      </c>
      <c r="K1023">
        <v>100.065239149262</v>
      </c>
      <c r="L1023">
        <v>93.650090899770404</v>
      </c>
      <c r="M1023">
        <v>40.565469947274799</v>
      </c>
      <c r="N1023">
        <v>0.96010467096354701</v>
      </c>
      <c r="O1023">
        <v>28.935532233882999</v>
      </c>
      <c r="P1023">
        <v>67.869127516778505</v>
      </c>
      <c r="Q1023">
        <v>2.2055946139019999E-3</v>
      </c>
    </row>
    <row r="1024" spans="1:17" hidden="1" x14ac:dyDescent="0.3">
      <c r="A1024" t="s">
        <v>2194</v>
      </c>
      <c r="B1024" t="s">
        <v>2195</v>
      </c>
      <c r="C1024" t="str">
        <f>IFERROR(VLOOKUP(Table1[[#This Row],[Ticker]],[1]!Table1[[Symbol]:[Industry]],2,FALSE),"-")</f>
        <v>-</v>
      </c>
      <c r="D1024" t="s">
        <v>134</v>
      </c>
      <c r="E1024">
        <v>2171.3789181500001</v>
      </c>
      <c r="F1024">
        <v>1664.35</v>
      </c>
      <c r="G1024">
        <v>-2.5605043214563299</v>
      </c>
      <c r="H1024">
        <v>-4.9187412653257301</v>
      </c>
      <c r="I1024">
        <v>10.504203035323799</v>
      </c>
      <c r="J1024">
        <v>-4.2716448935174203</v>
      </c>
      <c r="K1024">
        <v>1734.41534672332</v>
      </c>
      <c r="L1024">
        <v>1581.3940156881999</v>
      </c>
      <c r="M1024">
        <v>31.0922228751046</v>
      </c>
      <c r="N1024">
        <v>0.53426334515387697</v>
      </c>
      <c r="O1024">
        <v>26.115300267371602</v>
      </c>
      <c r="P1024">
        <v>34.000241536170002</v>
      </c>
      <c r="Q1024">
        <v>0.13104817626890899</v>
      </c>
    </row>
    <row r="1025" spans="1:17" hidden="1" x14ac:dyDescent="0.3">
      <c r="A1025" t="s">
        <v>2196</v>
      </c>
      <c r="B1025" t="s">
        <v>2197</v>
      </c>
      <c r="C1025" t="str">
        <f>IFERROR(VLOOKUP(Table1[[#This Row],[Ticker]],[1]!Table1[[Symbol]:[Industry]],2,FALSE),"-")</f>
        <v>-</v>
      </c>
      <c r="D1025" t="s">
        <v>49</v>
      </c>
      <c r="E1025">
        <v>2169.2160567000001</v>
      </c>
      <c r="F1025">
        <v>2176.4</v>
      </c>
      <c r="G1025">
        <v>-22.121181059259701</v>
      </c>
      <c r="H1025">
        <v>8.3069490410395908</v>
      </c>
      <c r="I1025">
        <v>-24.3610052333201</v>
      </c>
      <c r="J1025">
        <v>-5.5687490603277601</v>
      </c>
      <c r="K1025">
        <v>2173.0792033729099</v>
      </c>
      <c r="L1025">
        <v>2120.5412393463098</v>
      </c>
      <c r="M1025">
        <v>54.270204728968899</v>
      </c>
      <c r="N1025">
        <v>1.3907092278011901</v>
      </c>
      <c r="O1025">
        <v>23.139128836610901</v>
      </c>
      <c r="P1025">
        <v>28.280089590946599</v>
      </c>
      <c r="Q1025">
        <v>0.11694396308456401</v>
      </c>
    </row>
    <row r="1026" spans="1:17" hidden="1" x14ac:dyDescent="0.3">
      <c r="A1026" t="s">
        <v>2198</v>
      </c>
      <c r="B1026" t="s">
        <v>2199</v>
      </c>
      <c r="C1026" t="str">
        <f>IFERROR(VLOOKUP(Table1[[#This Row],[Ticker]],[1]!Table1[[Symbol]:[Industry]],2,FALSE),"-")</f>
        <v>-</v>
      </c>
      <c r="D1026" t="s">
        <v>101</v>
      </c>
      <c r="E1026">
        <v>2160.8727178499998</v>
      </c>
      <c r="F1026">
        <v>44.85</v>
      </c>
      <c r="G1026">
        <v>52.412620405536401</v>
      </c>
      <c r="H1026">
        <v>8.1886920633744502</v>
      </c>
      <c r="I1026">
        <v>22.6110161366116</v>
      </c>
      <c r="J1026">
        <v>4.6740368473870397</v>
      </c>
      <c r="K1026">
        <v>38.906568797355398</v>
      </c>
      <c r="L1026">
        <v>35.692710441139802</v>
      </c>
      <c r="M1026">
        <v>40.367538925958897</v>
      </c>
      <c r="N1026">
        <v>2.4593636647144801</v>
      </c>
      <c r="O1026">
        <v>4.79375696767001</v>
      </c>
      <c r="P1026">
        <v>91.257995735607693</v>
      </c>
    </row>
    <row r="1027" spans="1:17" hidden="1" x14ac:dyDescent="0.3">
      <c r="A1027" t="s">
        <v>2200</v>
      </c>
      <c r="B1027" t="s">
        <v>2201</v>
      </c>
      <c r="C1027" t="str">
        <f>IFERROR(VLOOKUP(Table1[[#This Row],[Ticker]],[1]!Table1[[Symbol]:[Industry]],2,FALSE),"-")</f>
        <v>-</v>
      </c>
      <c r="E1027">
        <v>2160.5571426400002</v>
      </c>
      <c r="F1027">
        <v>574</v>
      </c>
      <c r="G1027">
        <v>181.48263532525101</v>
      </c>
      <c r="H1027">
        <v>28.523117529267299</v>
      </c>
      <c r="I1027">
        <v>41.569963547357098</v>
      </c>
      <c r="J1027">
        <v>11.1716055197586</v>
      </c>
      <c r="K1027">
        <v>446.05181381207802</v>
      </c>
      <c r="L1027">
        <v>359.78902025868803</v>
      </c>
      <c r="M1027">
        <v>77.242676394651994</v>
      </c>
      <c r="N1027">
        <v>1.66994239566904</v>
      </c>
      <c r="O1027">
        <v>7.6655052264808399</v>
      </c>
      <c r="P1027">
        <v>247.45762711864401</v>
      </c>
    </row>
    <row r="1028" spans="1:17" hidden="1" x14ac:dyDescent="0.3">
      <c r="A1028" t="s">
        <v>2202</v>
      </c>
      <c r="B1028" t="s">
        <v>2203</v>
      </c>
      <c r="C1028" t="str">
        <f>IFERROR(VLOOKUP(Table1[[#This Row],[Ticker]],[1]!Table1[[Symbol]:[Industry]],2,FALSE),"-")</f>
        <v>-</v>
      </c>
      <c r="D1028" t="s">
        <v>273</v>
      </c>
      <c r="E1028">
        <v>2154.3999834599999</v>
      </c>
      <c r="F1028">
        <v>663</v>
      </c>
      <c r="G1028">
        <v>49.032670755040897</v>
      </c>
      <c r="H1028">
        <v>14.3315334569021</v>
      </c>
      <c r="I1028">
        <v>6.98769901413546</v>
      </c>
      <c r="J1028">
        <v>10.886378249784901</v>
      </c>
      <c r="K1028">
        <v>578.66320956223399</v>
      </c>
      <c r="L1028">
        <v>530.66342242550695</v>
      </c>
      <c r="M1028">
        <v>52.4622900261298</v>
      </c>
      <c r="N1028">
        <v>1.9567274644456401</v>
      </c>
      <c r="O1028">
        <v>8.8536953242835708</v>
      </c>
      <c r="P1028">
        <v>77.510040160642504</v>
      </c>
      <c r="Q1028">
        <v>5.0019009789359997E-2</v>
      </c>
    </row>
    <row r="1029" spans="1:17" hidden="1" x14ac:dyDescent="0.3">
      <c r="A1029" t="s">
        <v>2204</v>
      </c>
      <c r="B1029" t="s">
        <v>2205</v>
      </c>
      <c r="C1029" t="str">
        <f>IFERROR(VLOOKUP(Table1[[#This Row],[Ticker]],[1]!Table1[[Symbol]:[Industry]],2,FALSE),"-")</f>
        <v>-</v>
      </c>
      <c r="D1029" t="s">
        <v>109</v>
      </c>
      <c r="E1029">
        <v>2154.02298376</v>
      </c>
      <c r="F1029">
        <v>900.8</v>
      </c>
      <c r="G1029">
        <v>95.086558561831197</v>
      </c>
      <c r="H1029">
        <v>-10.390309339938799</v>
      </c>
      <c r="I1029">
        <v>60.520075424868899</v>
      </c>
      <c r="J1029">
        <v>1.17644628573864</v>
      </c>
      <c r="K1029">
        <v>805.49963362784899</v>
      </c>
      <c r="L1029">
        <v>634.99470505812599</v>
      </c>
      <c r="M1029">
        <v>96.399038025793303</v>
      </c>
      <c r="N1029">
        <v>0.90803295733820599</v>
      </c>
      <c r="O1029">
        <v>8.5701598579040805</v>
      </c>
      <c r="P1029">
        <v>133.307433307433</v>
      </c>
      <c r="Q1029">
        <v>6.5710477195847994E-2</v>
      </c>
    </row>
    <row r="1030" spans="1:17" hidden="1" x14ac:dyDescent="0.3">
      <c r="A1030" t="s">
        <v>2206</v>
      </c>
      <c r="B1030" t="s">
        <v>2207</v>
      </c>
      <c r="C1030" t="str">
        <f>IFERROR(VLOOKUP(Table1[[#This Row],[Ticker]],[1]!Table1[[Symbol]:[Industry]],2,FALSE),"-")</f>
        <v>-</v>
      </c>
      <c r="D1030" t="s">
        <v>46</v>
      </c>
      <c r="E1030">
        <v>2146.4895986799902</v>
      </c>
      <c r="F1030">
        <v>554.54999999999995</v>
      </c>
      <c r="G1030">
        <v>-4.6961349144604796</v>
      </c>
      <c r="H1030">
        <v>6.3551487028108902</v>
      </c>
      <c r="I1030">
        <v>-29.009092421507201</v>
      </c>
      <c r="J1030">
        <v>5.7698044227098499</v>
      </c>
      <c r="K1030">
        <v>561.70588199893598</v>
      </c>
      <c r="L1030">
        <v>572.59398590506601</v>
      </c>
      <c r="M1030">
        <v>26.096863132284099</v>
      </c>
      <c r="N1030">
        <v>2.8768007911608899</v>
      </c>
      <c r="O1030">
        <v>53.277432152195402</v>
      </c>
      <c r="P1030">
        <v>28.204831811351202</v>
      </c>
      <c r="Q1030">
        <v>0.16195344495476</v>
      </c>
    </row>
    <row r="1031" spans="1:17" hidden="1" x14ac:dyDescent="0.3">
      <c r="A1031" t="s">
        <v>2208</v>
      </c>
      <c r="B1031" t="s">
        <v>2209</v>
      </c>
      <c r="C1031" t="str">
        <f>IFERROR(VLOOKUP(Table1[[#This Row],[Ticker]],[1]!Table1[[Symbol]:[Industry]],2,FALSE),"-")</f>
        <v>-</v>
      </c>
      <c r="D1031" t="s">
        <v>137</v>
      </c>
      <c r="E1031">
        <v>2145.8771066999998</v>
      </c>
      <c r="F1031">
        <v>579.04999999999995</v>
      </c>
      <c r="G1031">
        <v>52.659124436225298</v>
      </c>
      <c r="H1031">
        <v>33.294711747512601</v>
      </c>
      <c r="I1031">
        <v>26.677117432905298</v>
      </c>
      <c r="J1031">
        <v>10.680706466419</v>
      </c>
      <c r="K1031">
        <v>467.97594571588002</v>
      </c>
      <c r="L1031">
        <v>428.493842581742</v>
      </c>
      <c r="M1031">
        <v>46.2868596798778</v>
      </c>
      <c r="N1031">
        <v>2.25321834407027</v>
      </c>
      <c r="O1031">
        <v>6.7956135048786903</v>
      </c>
      <c r="P1031">
        <v>91.484788359788297</v>
      </c>
      <c r="Q1031">
        <v>0.17279077902515499</v>
      </c>
    </row>
    <row r="1032" spans="1:17" hidden="1" x14ac:dyDescent="0.3">
      <c r="A1032" t="s">
        <v>2210</v>
      </c>
      <c r="B1032" t="s">
        <v>2211</v>
      </c>
      <c r="C1032" t="str">
        <f>IFERROR(VLOOKUP(Table1[[#This Row],[Ticker]],[1]!Table1[[Symbol]:[Industry]],2,FALSE),"-")</f>
        <v>-</v>
      </c>
      <c r="D1032" t="s">
        <v>159</v>
      </c>
      <c r="E1032">
        <v>2141.9060344499999</v>
      </c>
      <c r="F1032">
        <v>126.3</v>
      </c>
      <c r="G1032">
        <v>-32.156240094554903</v>
      </c>
      <c r="H1032">
        <v>-10.3052241978273</v>
      </c>
      <c r="I1032">
        <v>-21.820412505278298</v>
      </c>
      <c r="J1032">
        <v>-4.7445274708899001</v>
      </c>
      <c r="K1032">
        <v>137.627545855074</v>
      </c>
      <c r="M1032">
        <v>22.3350009949488</v>
      </c>
      <c r="N1032">
        <v>1.9209108502377199</v>
      </c>
      <c r="O1032">
        <v>53.602533650039597</v>
      </c>
      <c r="P1032">
        <v>5.2499999999999902</v>
      </c>
    </row>
    <row r="1033" spans="1:17" hidden="1" x14ac:dyDescent="0.3">
      <c r="A1033" t="s">
        <v>2212</v>
      </c>
      <c r="B1033" t="s">
        <v>2213</v>
      </c>
      <c r="C1033" t="str">
        <f>IFERROR(VLOOKUP(Table1[[#This Row],[Ticker]],[1]!Table1[[Symbol]:[Industry]],2,FALSE),"-")</f>
        <v>-</v>
      </c>
      <c r="D1033" t="s">
        <v>1650</v>
      </c>
      <c r="E1033">
        <v>2141.7698848</v>
      </c>
      <c r="F1033">
        <v>196.96</v>
      </c>
      <c r="G1033">
        <v>-57.217587970225601</v>
      </c>
      <c r="H1033">
        <v>-9.0485781432939305</v>
      </c>
      <c r="I1033">
        <v>-37.917792208172401</v>
      </c>
      <c r="J1033">
        <v>-2.7781873258643501</v>
      </c>
      <c r="K1033">
        <v>206.932055374844</v>
      </c>
      <c r="L1033">
        <v>231.25511574580401</v>
      </c>
      <c r="M1033">
        <v>22.073388010780999</v>
      </c>
      <c r="N1033">
        <v>0.61764609103522194</v>
      </c>
      <c r="O1033">
        <v>69.0698619008935</v>
      </c>
      <c r="P1033">
        <v>7.6284153005464503</v>
      </c>
      <c r="Q1033">
        <v>0.17786624039002399</v>
      </c>
    </row>
    <row r="1034" spans="1:17" hidden="1" x14ac:dyDescent="0.3">
      <c r="A1034" t="s">
        <v>2214</v>
      </c>
      <c r="B1034" t="s">
        <v>2215</v>
      </c>
      <c r="C1034" t="str">
        <f>IFERROR(VLOOKUP(Table1[[#This Row],[Ticker]],[1]!Table1[[Symbol]:[Industry]],2,FALSE),"-")</f>
        <v>-</v>
      </c>
      <c r="D1034" t="s">
        <v>124</v>
      </c>
      <c r="E1034">
        <v>2118.7769071500002</v>
      </c>
      <c r="F1034">
        <v>177.02</v>
      </c>
      <c r="G1034">
        <v>1.4684935860156501</v>
      </c>
      <c r="H1034">
        <v>-0.51199576190938401</v>
      </c>
      <c r="I1034">
        <v>-36.275840961302599</v>
      </c>
      <c r="J1034">
        <v>-3.2925406927199199</v>
      </c>
      <c r="K1034">
        <v>191.70321181849599</v>
      </c>
      <c r="L1034">
        <v>197.69122924450201</v>
      </c>
      <c r="M1034">
        <v>18.7884048692401</v>
      </c>
      <c r="N1034">
        <v>0.60106894719748405</v>
      </c>
      <c r="O1034">
        <v>63.682069822618899</v>
      </c>
      <c r="P1034">
        <v>45.0983606557377</v>
      </c>
      <c r="Q1034">
        <v>1.8031272990786999E-2</v>
      </c>
    </row>
    <row r="1035" spans="1:17" hidden="1" x14ac:dyDescent="0.3">
      <c r="A1035" t="s">
        <v>2216</v>
      </c>
      <c r="B1035" t="s">
        <v>2217</v>
      </c>
      <c r="C1035" t="str">
        <f>IFERROR(VLOOKUP(Table1[[#This Row],[Ticker]],[1]!Table1[[Symbol]:[Industry]],2,FALSE),"-")</f>
        <v>-</v>
      </c>
      <c r="D1035" t="s">
        <v>445</v>
      </c>
      <c r="E1035">
        <v>2116.6287357000001</v>
      </c>
      <c r="F1035">
        <v>227.39</v>
      </c>
      <c r="G1035">
        <v>-53.270396782181102</v>
      </c>
      <c r="H1035">
        <v>-9.49367755379998</v>
      </c>
      <c r="I1035">
        <v>-34.5733944056065</v>
      </c>
      <c r="J1035">
        <v>-0.69796959937842296</v>
      </c>
      <c r="K1035">
        <v>235.168002708393</v>
      </c>
      <c r="L1035">
        <v>257.31419713747698</v>
      </c>
      <c r="M1035">
        <v>69.610411173705998</v>
      </c>
      <c r="N1035">
        <v>1.7496243362838999</v>
      </c>
      <c r="O1035">
        <v>53.194951405074903</v>
      </c>
      <c r="P1035">
        <v>8.2809523809523604</v>
      </c>
      <c r="Q1035">
        <v>0.20399240141133099</v>
      </c>
    </row>
    <row r="1036" spans="1:17" hidden="1" x14ac:dyDescent="0.3">
      <c r="A1036" t="s">
        <v>2218</v>
      </c>
      <c r="B1036" t="s">
        <v>2219</v>
      </c>
      <c r="C1036" t="str">
        <f>IFERROR(VLOOKUP(Table1[[#This Row],[Ticker]],[1]!Table1[[Symbol]:[Industry]],2,FALSE),"-")</f>
        <v>-</v>
      </c>
      <c r="D1036" t="s">
        <v>494</v>
      </c>
      <c r="E1036">
        <v>2112.0813183750001</v>
      </c>
      <c r="F1036">
        <v>730.3</v>
      </c>
      <c r="G1036">
        <v>68.835864112734299</v>
      </c>
      <c r="H1036">
        <v>15.2160133009611</v>
      </c>
      <c r="I1036">
        <v>33.546914665071597</v>
      </c>
      <c r="J1036">
        <v>-4.1966679088573899</v>
      </c>
      <c r="K1036">
        <v>626.44364024182198</v>
      </c>
      <c r="L1036">
        <v>520.44549150342198</v>
      </c>
      <c r="M1036">
        <v>63.661886987653901</v>
      </c>
      <c r="N1036">
        <v>1.1162660955782799</v>
      </c>
      <c r="O1036">
        <v>9.4070929754895403</v>
      </c>
      <c r="P1036">
        <v>98.370229526008401</v>
      </c>
      <c r="Q1036">
        <v>0.123230039743406</v>
      </c>
    </row>
    <row r="1037" spans="1:17" hidden="1" x14ac:dyDescent="0.3">
      <c r="A1037" t="s">
        <v>2220</v>
      </c>
      <c r="B1037" t="s">
        <v>2221</v>
      </c>
      <c r="C1037" t="str">
        <f>IFERROR(VLOOKUP(Table1[[#This Row],[Ticker]],[1]!Table1[[Symbol]:[Industry]],2,FALSE),"-")</f>
        <v>-</v>
      </c>
      <c r="E1037">
        <v>2110.8013720259901</v>
      </c>
      <c r="F1037">
        <v>43.79</v>
      </c>
      <c r="G1037">
        <v>58.072226614737197</v>
      </c>
      <c r="H1037">
        <v>-0.43159991304485201</v>
      </c>
      <c r="I1037">
        <v>4.7060076178858301</v>
      </c>
      <c r="J1037">
        <v>4.0337476167872399</v>
      </c>
      <c r="K1037">
        <v>42.109551119552499</v>
      </c>
      <c r="L1037">
        <v>38.697824652152399</v>
      </c>
      <c r="M1037">
        <v>55.904741115112699</v>
      </c>
      <c r="N1037">
        <v>1.72801165766829</v>
      </c>
      <c r="O1037">
        <v>57.296186343914101</v>
      </c>
      <c r="P1037">
        <v>87.537473233404697</v>
      </c>
      <c r="Q1037">
        <v>4.2769161249661E-2</v>
      </c>
    </row>
    <row r="1038" spans="1:17" hidden="1" x14ac:dyDescent="0.3">
      <c r="A1038" t="s">
        <v>2222</v>
      </c>
      <c r="B1038" t="s">
        <v>2223</v>
      </c>
      <c r="C1038" t="str">
        <f>IFERROR(VLOOKUP(Table1[[#This Row],[Ticker]],[1]!Table1[[Symbol]:[Industry]],2,FALSE),"-")</f>
        <v>-</v>
      </c>
      <c r="D1038" t="s">
        <v>21</v>
      </c>
      <c r="E1038">
        <v>2108.6016930400001</v>
      </c>
      <c r="F1038">
        <v>576.5</v>
      </c>
      <c r="G1038">
        <v>54.459877441644998</v>
      </c>
      <c r="H1038">
        <v>11.5018520465546</v>
      </c>
      <c r="I1038">
        <v>27.4385117632219</v>
      </c>
      <c r="J1038">
        <v>14.597698289041</v>
      </c>
      <c r="K1038">
        <v>549.80009794383398</v>
      </c>
      <c r="L1038">
        <v>496.37608344108497</v>
      </c>
      <c r="M1038">
        <v>36.948823509916402</v>
      </c>
      <c r="N1038">
        <v>1.09634300888936</v>
      </c>
      <c r="O1038">
        <v>28.169991326973101</v>
      </c>
      <c r="P1038">
        <v>116.72932330827</v>
      </c>
      <c r="Q1038">
        <v>0.136004702142557</v>
      </c>
    </row>
    <row r="1039" spans="1:17" hidden="1" x14ac:dyDescent="0.3">
      <c r="A1039" t="s">
        <v>2224</v>
      </c>
      <c r="B1039" t="s">
        <v>2225</v>
      </c>
      <c r="C1039" t="str">
        <f>IFERROR(VLOOKUP(Table1[[#This Row],[Ticker]],[1]!Table1[[Symbol]:[Industry]],2,FALSE),"-")</f>
        <v>-</v>
      </c>
      <c r="D1039" t="s">
        <v>523</v>
      </c>
      <c r="E1039">
        <v>2100.6401905500002</v>
      </c>
      <c r="F1039">
        <v>411.35</v>
      </c>
      <c r="G1039">
        <v>16.3661489896799</v>
      </c>
      <c r="H1039">
        <v>14.5517878770218</v>
      </c>
      <c r="I1039">
        <v>13.183785858729401</v>
      </c>
      <c r="J1039">
        <v>1.9808517863244199</v>
      </c>
      <c r="K1039">
        <v>363.56157373147499</v>
      </c>
      <c r="L1039">
        <v>336.948097496331</v>
      </c>
      <c r="M1039">
        <v>63.0916475862456</v>
      </c>
      <c r="N1039">
        <v>1.2686394227172</v>
      </c>
      <c r="O1039">
        <v>2.3337790202990001</v>
      </c>
      <c r="P1039">
        <v>44.943622269203601</v>
      </c>
      <c r="Q1039">
        <v>4.0694923898759998E-2</v>
      </c>
    </row>
    <row r="1040" spans="1:17" hidden="1" x14ac:dyDescent="0.3">
      <c r="A1040" t="s">
        <v>2226</v>
      </c>
      <c r="B1040" t="s">
        <v>2227</v>
      </c>
      <c r="C1040" t="str">
        <f>IFERROR(VLOOKUP(Table1[[#This Row],[Ticker]],[1]!Table1[[Symbol]:[Industry]],2,FALSE),"-")</f>
        <v>-</v>
      </c>
      <c r="D1040" t="s">
        <v>363</v>
      </c>
      <c r="E1040">
        <v>2098.4505578399999</v>
      </c>
      <c r="F1040">
        <v>863.75</v>
      </c>
      <c r="G1040">
        <v>48.955649368649802</v>
      </c>
      <c r="H1040">
        <v>0.36926912996168898</v>
      </c>
      <c r="I1040">
        <v>54.311899559133401</v>
      </c>
      <c r="J1040">
        <v>-3.9636466660858201</v>
      </c>
      <c r="K1040">
        <v>789.85138590998497</v>
      </c>
      <c r="L1040">
        <v>607.39551656831895</v>
      </c>
      <c r="M1040">
        <v>63.1629453472164</v>
      </c>
      <c r="N1040">
        <v>1.0190500499269399</v>
      </c>
      <c r="O1040">
        <v>14.616497829232999</v>
      </c>
      <c r="P1040">
        <v>114.86318407960199</v>
      </c>
      <c r="Q1040">
        <v>0.27292422365832097</v>
      </c>
    </row>
    <row r="1041" spans="1:17" hidden="1" x14ac:dyDescent="0.3">
      <c r="A1041" t="s">
        <v>2228</v>
      </c>
      <c r="B1041" t="s">
        <v>2229</v>
      </c>
      <c r="C1041" t="str">
        <f>IFERROR(VLOOKUP(Table1[[#This Row],[Ticker]],[1]!Table1[[Symbol]:[Industry]],2,FALSE),"-")</f>
        <v>-</v>
      </c>
      <c r="D1041" t="s">
        <v>1556</v>
      </c>
      <c r="E1041">
        <v>2098.1871820799902</v>
      </c>
      <c r="F1041">
        <v>90.8</v>
      </c>
      <c r="G1041">
        <v>-11.047997094980399</v>
      </c>
      <c r="H1041">
        <v>-9.1647151001494507</v>
      </c>
      <c r="I1041">
        <v>-13.997614630705799</v>
      </c>
      <c r="J1041">
        <v>-2.4170099117147998</v>
      </c>
      <c r="K1041">
        <v>95.340221758866406</v>
      </c>
      <c r="L1041">
        <v>97.276958752627294</v>
      </c>
      <c r="M1041">
        <v>49.220723503075099</v>
      </c>
      <c r="N1041">
        <v>1.7059320041816599</v>
      </c>
      <c r="O1041">
        <v>42.621145374449299</v>
      </c>
      <c r="P1041">
        <v>17.845554834523</v>
      </c>
      <c r="Q1041">
        <v>4.1308026353923E-2</v>
      </c>
    </row>
    <row r="1042" spans="1:17" hidden="1" x14ac:dyDescent="0.3">
      <c r="A1042" t="s">
        <v>1669</v>
      </c>
      <c r="B1042" t="s">
        <v>2230</v>
      </c>
      <c r="C1042" t="str">
        <f>IFERROR(VLOOKUP(Table1[[#This Row],[Ticker]],[1]!Table1[[Symbol]:[Industry]],2,FALSE),"-")</f>
        <v>-</v>
      </c>
      <c r="D1042" t="s">
        <v>1671</v>
      </c>
      <c r="E1042">
        <v>2091.9342556299998</v>
      </c>
      <c r="F1042">
        <v>43.48</v>
      </c>
      <c r="G1042">
        <v>80.951941758834295</v>
      </c>
      <c r="H1042">
        <v>26.6564112870035</v>
      </c>
      <c r="I1042">
        <v>20.647661661629201</v>
      </c>
      <c r="J1042">
        <v>9.1416369178695405</v>
      </c>
      <c r="K1042">
        <v>36.092654243200201</v>
      </c>
      <c r="L1042">
        <v>32.754387092044702</v>
      </c>
      <c r="M1042">
        <v>49.333103027404697</v>
      </c>
      <c r="N1042">
        <v>2.5502302254834501</v>
      </c>
      <c r="O1042">
        <v>5.6807727690892396</v>
      </c>
      <c r="P1042">
        <v>120.710659898477</v>
      </c>
      <c r="Q1042">
        <v>7.0291434656782004E-2</v>
      </c>
    </row>
    <row r="1043" spans="1:17" hidden="1" x14ac:dyDescent="0.3">
      <c r="A1043" t="s">
        <v>2231</v>
      </c>
      <c r="B1043" t="s">
        <v>2232</v>
      </c>
      <c r="C1043" t="str">
        <f>IFERROR(VLOOKUP(Table1[[#This Row],[Ticker]],[1]!Table1[[Symbol]:[Industry]],2,FALSE),"-")</f>
        <v>-</v>
      </c>
      <c r="D1043" t="s">
        <v>597</v>
      </c>
      <c r="E1043">
        <v>2089.8324662499999</v>
      </c>
      <c r="F1043">
        <v>476.8</v>
      </c>
      <c r="G1043">
        <v>29.318453487482699</v>
      </c>
      <c r="H1043">
        <v>10.373736644652199</v>
      </c>
      <c r="I1043">
        <v>39.157971186120903</v>
      </c>
      <c r="J1043">
        <v>4.4963191171854104</v>
      </c>
      <c r="K1043">
        <v>415.39529908873197</v>
      </c>
      <c r="L1043">
        <v>351.55763688092799</v>
      </c>
      <c r="M1043">
        <v>43.423796019555603</v>
      </c>
      <c r="N1043">
        <v>1.55405142442847</v>
      </c>
      <c r="O1043">
        <v>4.6350671140939603</v>
      </c>
      <c r="P1043">
        <v>87.127158555729906</v>
      </c>
    </row>
    <row r="1044" spans="1:17" hidden="1" x14ac:dyDescent="0.3">
      <c r="A1044" t="s">
        <v>2233</v>
      </c>
      <c r="B1044" t="s">
        <v>2234</v>
      </c>
      <c r="C1044" t="str">
        <f>IFERROR(VLOOKUP(Table1[[#This Row],[Ticker]],[1]!Table1[[Symbol]:[Industry]],2,FALSE),"-")</f>
        <v>-</v>
      </c>
      <c r="D1044" t="s">
        <v>24</v>
      </c>
      <c r="E1044">
        <v>2089.778649375</v>
      </c>
      <c r="F1044">
        <v>195.09</v>
      </c>
      <c r="G1044">
        <v>-10.995886482077101</v>
      </c>
      <c r="H1044">
        <v>-4.7744781376549099</v>
      </c>
      <c r="I1044">
        <v>13.1512324008688</v>
      </c>
      <c r="J1044">
        <v>-5.3192259749832802</v>
      </c>
      <c r="K1044">
        <v>195.611383788984</v>
      </c>
      <c r="L1044">
        <v>177.04922331480199</v>
      </c>
      <c r="M1044">
        <v>41.168627754274098</v>
      </c>
      <c r="N1044">
        <v>0.55941711929785298</v>
      </c>
      <c r="O1044">
        <v>11.5895227843559</v>
      </c>
      <c r="P1044">
        <v>37.097680955727299</v>
      </c>
      <c r="Q1044">
        <v>-1.4650465743930001E-2</v>
      </c>
    </row>
    <row r="1045" spans="1:17" hidden="1" x14ac:dyDescent="0.3">
      <c r="A1045" t="s">
        <v>2235</v>
      </c>
      <c r="B1045" t="s">
        <v>2236</v>
      </c>
      <c r="C1045" t="str">
        <f>IFERROR(VLOOKUP(Table1[[#This Row],[Ticker]],[1]!Table1[[Symbol]:[Industry]],2,FALSE),"-")</f>
        <v>-</v>
      </c>
      <c r="D1045" t="s">
        <v>65</v>
      </c>
      <c r="E1045">
        <v>2086.9795324349998</v>
      </c>
      <c r="F1045">
        <v>1474.55</v>
      </c>
      <c r="G1045">
        <v>-7.4182623884139103</v>
      </c>
      <c r="H1045">
        <v>-6.0809262700519504</v>
      </c>
      <c r="I1045">
        <v>-4.0217845342340004</v>
      </c>
      <c r="J1045">
        <v>-2.5619768317613301</v>
      </c>
      <c r="K1045">
        <v>1486.525182848</v>
      </c>
      <c r="L1045">
        <v>1407.92340706594</v>
      </c>
      <c r="M1045">
        <v>34.192206039350602</v>
      </c>
      <c r="N1045">
        <v>0.91463881195821295</v>
      </c>
      <c r="O1045">
        <v>18.2733715370791</v>
      </c>
      <c r="P1045">
        <v>33.903922993098398</v>
      </c>
      <c r="Q1045">
        <v>8.0173398289576994E-2</v>
      </c>
    </row>
    <row r="1046" spans="1:17" hidden="1" x14ac:dyDescent="0.3">
      <c r="A1046" t="s">
        <v>2237</v>
      </c>
      <c r="B1046" t="s">
        <v>2238</v>
      </c>
      <c r="C1046" t="str">
        <f>IFERROR(VLOOKUP(Table1[[#This Row],[Ticker]],[1]!Table1[[Symbol]:[Industry]],2,FALSE),"-")</f>
        <v>-</v>
      </c>
      <c r="D1046" t="s">
        <v>523</v>
      </c>
      <c r="E1046">
        <v>2083.6489424000001</v>
      </c>
      <c r="F1046">
        <v>459.3</v>
      </c>
      <c r="G1046">
        <v>-44.090311177775</v>
      </c>
      <c r="H1046">
        <v>7.6843434979034297</v>
      </c>
      <c r="I1046">
        <v>-20.401905801288599</v>
      </c>
      <c r="J1046">
        <v>0.67827187473130901</v>
      </c>
      <c r="K1046">
        <v>431.12719738474402</v>
      </c>
      <c r="L1046">
        <v>463.41348153823998</v>
      </c>
      <c r="M1046">
        <v>27.2236050755434</v>
      </c>
      <c r="N1046">
        <v>1.2083765075775399</v>
      </c>
      <c r="O1046">
        <v>24.831264968430201</v>
      </c>
      <c r="P1046">
        <v>19.921671018276701</v>
      </c>
      <c r="Q1046">
        <v>-7.39228127797E-3</v>
      </c>
    </row>
    <row r="1047" spans="1:17" hidden="1" x14ac:dyDescent="0.3">
      <c r="A1047" t="s">
        <v>2239</v>
      </c>
      <c r="B1047" t="s">
        <v>2240</v>
      </c>
      <c r="C1047" t="str">
        <f>IFERROR(VLOOKUP(Table1[[#This Row],[Ticker]],[1]!Table1[[Symbol]:[Industry]],2,FALSE),"-")</f>
        <v>-</v>
      </c>
      <c r="D1047" t="s">
        <v>46</v>
      </c>
      <c r="E1047">
        <v>2083.2570759999999</v>
      </c>
      <c r="F1047">
        <v>199.2</v>
      </c>
      <c r="G1047">
        <v>1145.7571147261001</v>
      </c>
      <c r="H1047">
        <v>-12.432524843979801</v>
      </c>
      <c r="I1047">
        <v>276.21266027698698</v>
      </c>
      <c r="J1047">
        <v>2.1741539946176598</v>
      </c>
      <c r="K1047">
        <v>184.94773740075399</v>
      </c>
      <c r="L1047">
        <v>94.877430251023</v>
      </c>
      <c r="M1047">
        <v>78.991370602422606</v>
      </c>
      <c r="N1047">
        <v>0.79320973987050203</v>
      </c>
      <c r="O1047">
        <v>15.662650602409601</v>
      </c>
      <c r="P1047">
        <v>1228</v>
      </c>
    </row>
    <row r="1048" spans="1:17" hidden="1" x14ac:dyDescent="0.3">
      <c r="A1048" t="s">
        <v>2241</v>
      </c>
      <c r="B1048" t="s">
        <v>2242</v>
      </c>
      <c r="C1048" t="str">
        <f>IFERROR(VLOOKUP(Table1[[#This Row],[Ticker]],[1]!Table1[[Symbol]:[Industry]],2,FALSE),"-")</f>
        <v>-</v>
      </c>
      <c r="D1048" t="s">
        <v>523</v>
      </c>
      <c r="E1048">
        <v>2082.9758160000001</v>
      </c>
      <c r="F1048">
        <v>1900.25</v>
      </c>
      <c r="G1048">
        <v>-14.421963676523401</v>
      </c>
      <c r="H1048">
        <v>0.88271034009817095</v>
      </c>
      <c r="I1048">
        <v>3.6325531463698102</v>
      </c>
      <c r="J1048">
        <v>0.278465657899651</v>
      </c>
      <c r="K1048">
        <v>1842.38940751424</v>
      </c>
      <c r="L1048">
        <v>1761.7325468730201</v>
      </c>
      <c r="M1048">
        <v>39.441211299002298</v>
      </c>
      <c r="N1048">
        <v>0.597285717827856</v>
      </c>
      <c r="O1048">
        <v>27.701618208130501</v>
      </c>
      <c r="P1048">
        <v>25.429042904290402</v>
      </c>
      <c r="Q1048">
        <v>0.127685869460721</v>
      </c>
    </row>
    <row r="1049" spans="1:17" hidden="1" x14ac:dyDescent="0.3">
      <c r="A1049" t="s">
        <v>2243</v>
      </c>
      <c r="B1049" t="s">
        <v>2244</v>
      </c>
      <c r="C1049" t="str">
        <f>IFERROR(VLOOKUP(Table1[[#This Row],[Ticker]],[1]!Table1[[Symbol]:[Industry]],2,FALSE),"-")</f>
        <v>-</v>
      </c>
      <c r="D1049" t="s">
        <v>417</v>
      </c>
      <c r="E1049">
        <v>2078.8859142199999</v>
      </c>
      <c r="F1049">
        <v>172.23</v>
      </c>
      <c r="G1049">
        <v>33.127617735244598</v>
      </c>
      <c r="H1049">
        <v>21.028802891890098</v>
      </c>
      <c r="I1049">
        <v>29.4860042714004</v>
      </c>
      <c r="J1049">
        <v>10.997082757708601</v>
      </c>
      <c r="K1049">
        <v>146.43768466982499</v>
      </c>
      <c r="L1049">
        <v>126.960576162257</v>
      </c>
      <c r="M1049">
        <v>45.105669027526098</v>
      </c>
      <c r="N1049">
        <v>0.85106675907131601</v>
      </c>
      <c r="O1049">
        <v>5.0339662079777101</v>
      </c>
      <c r="P1049">
        <v>81.294736842105195</v>
      </c>
      <c r="Q1049">
        <v>0.120260520631532</v>
      </c>
    </row>
    <row r="1050" spans="1:17" hidden="1" x14ac:dyDescent="0.3">
      <c r="A1050" t="s">
        <v>2245</v>
      </c>
      <c r="B1050" t="s">
        <v>2246</v>
      </c>
      <c r="C1050" t="str">
        <f>IFERROR(VLOOKUP(Table1[[#This Row],[Ticker]],[1]!Table1[[Symbol]:[Industry]],2,FALSE),"-")</f>
        <v>-</v>
      </c>
      <c r="D1050" t="s">
        <v>649</v>
      </c>
      <c r="E1050">
        <v>2077.1491909000001</v>
      </c>
      <c r="F1050">
        <v>349.4</v>
      </c>
      <c r="G1050">
        <v>-0.21632849096329901</v>
      </c>
      <c r="H1050">
        <v>0.53950757846642405</v>
      </c>
      <c r="I1050">
        <v>-12.492922845593601</v>
      </c>
      <c r="J1050">
        <v>-4.2569904931266196</v>
      </c>
      <c r="K1050">
        <v>331.06603301572397</v>
      </c>
      <c r="L1050">
        <v>326.36233098075201</v>
      </c>
      <c r="M1050">
        <v>50.120661394019599</v>
      </c>
      <c r="N1050">
        <v>1.7259309690864499</v>
      </c>
      <c r="O1050">
        <v>20.735546651402402</v>
      </c>
      <c r="P1050">
        <v>37.477867401140998</v>
      </c>
      <c r="Q1050">
        <v>5.8376335707755002E-2</v>
      </c>
    </row>
    <row r="1051" spans="1:17" hidden="1" x14ac:dyDescent="0.3">
      <c r="A1051" t="s">
        <v>2247</v>
      </c>
      <c r="B1051" t="s">
        <v>2248</v>
      </c>
      <c r="C1051" t="str">
        <f>IFERROR(VLOOKUP(Table1[[#This Row],[Ticker]],[1]!Table1[[Symbol]:[Industry]],2,FALSE),"-")</f>
        <v>-</v>
      </c>
      <c r="D1051" t="s">
        <v>383</v>
      </c>
      <c r="E1051">
        <v>2074.4636</v>
      </c>
      <c r="F1051">
        <v>133.25</v>
      </c>
      <c r="G1051">
        <v>53.591630348567399</v>
      </c>
      <c r="H1051">
        <v>-1.67681001606846</v>
      </c>
      <c r="I1051">
        <v>7.5983264385746798</v>
      </c>
      <c r="J1051">
        <v>0.37863313457110798</v>
      </c>
      <c r="K1051">
        <v>128.92541087664</v>
      </c>
      <c r="L1051">
        <v>119.94731922962499</v>
      </c>
      <c r="M1051">
        <v>63.098285159640803</v>
      </c>
      <c r="N1051">
        <v>1.6484618940837801</v>
      </c>
      <c r="O1051">
        <v>27.579737335834899</v>
      </c>
      <c r="P1051">
        <v>87.676056338028104</v>
      </c>
      <c r="Q1051">
        <v>0.106980281278933</v>
      </c>
    </row>
    <row r="1052" spans="1:17" hidden="1" x14ac:dyDescent="0.3">
      <c r="A1052" t="s">
        <v>2249</v>
      </c>
      <c r="B1052" t="s">
        <v>2250</v>
      </c>
      <c r="C1052" t="str">
        <f>IFERROR(VLOOKUP(Table1[[#This Row],[Ticker]],[1]!Table1[[Symbol]:[Industry]],2,FALSE),"-")</f>
        <v>-</v>
      </c>
      <c r="D1052" t="s">
        <v>485</v>
      </c>
      <c r="E1052">
        <v>2066.0480687999998</v>
      </c>
      <c r="F1052">
        <v>279.2</v>
      </c>
      <c r="G1052">
        <v>-18.722275982120198</v>
      </c>
      <c r="H1052">
        <v>4.76678757861613</v>
      </c>
      <c r="I1052">
        <v>-5.9894321682356404</v>
      </c>
      <c r="J1052">
        <v>2.0019655283818301</v>
      </c>
      <c r="K1052">
        <v>261.942983229069</v>
      </c>
      <c r="L1052">
        <v>265.38630770718498</v>
      </c>
      <c r="M1052">
        <v>44.4413146985883</v>
      </c>
      <c r="N1052">
        <v>2.0306120331377802</v>
      </c>
      <c r="O1052">
        <v>10.547994269340901</v>
      </c>
      <c r="P1052">
        <v>23.076923076922998</v>
      </c>
      <c r="Q1052">
        <v>-7.4434457068126E-2</v>
      </c>
    </row>
    <row r="1053" spans="1:17" hidden="1" x14ac:dyDescent="0.3">
      <c r="A1053" t="s">
        <v>2251</v>
      </c>
      <c r="B1053" t="s">
        <v>2252</v>
      </c>
      <c r="C1053" t="str">
        <f>IFERROR(VLOOKUP(Table1[[#This Row],[Ticker]],[1]!Table1[[Symbol]:[Industry]],2,FALSE),"-")</f>
        <v>-</v>
      </c>
      <c r="D1053" t="s">
        <v>649</v>
      </c>
      <c r="E1053">
        <v>2065.8546758550001</v>
      </c>
      <c r="F1053">
        <v>557.75</v>
      </c>
      <c r="G1053">
        <v>9.9193139643866903</v>
      </c>
      <c r="H1053">
        <v>4.1988858130120104</v>
      </c>
      <c r="I1053">
        <v>-19.495262321964798</v>
      </c>
      <c r="J1053">
        <v>-1.0653574233323999</v>
      </c>
      <c r="K1053">
        <v>525.41128208160501</v>
      </c>
      <c r="L1053">
        <v>522.99331631408302</v>
      </c>
      <c r="M1053">
        <v>54.269703011020503</v>
      </c>
      <c r="N1053">
        <v>1.7580760160426301</v>
      </c>
      <c r="O1053">
        <v>21.004034065441498</v>
      </c>
      <c r="P1053">
        <v>42.537694863276201</v>
      </c>
      <c r="Q1053">
        <v>8.3388351280734005E-2</v>
      </c>
    </row>
    <row r="1054" spans="1:17" hidden="1" x14ac:dyDescent="0.3">
      <c r="A1054" t="s">
        <v>2253</v>
      </c>
      <c r="B1054" t="s">
        <v>2254</v>
      </c>
      <c r="C1054" t="str">
        <f>IFERROR(VLOOKUP(Table1[[#This Row],[Ticker]],[1]!Table1[[Symbol]:[Industry]],2,FALSE),"-")</f>
        <v>-</v>
      </c>
      <c r="D1054" t="s">
        <v>89</v>
      </c>
      <c r="E1054">
        <v>2064.4239715849999</v>
      </c>
      <c r="F1054">
        <v>20.83</v>
      </c>
      <c r="G1054">
        <v>74.000291844102193</v>
      </c>
      <c r="H1054">
        <v>2.2211823357479701</v>
      </c>
      <c r="I1054">
        <v>-16.212419790707301</v>
      </c>
      <c r="J1054">
        <v>-1.6786008305734501</v>
      </c>
      <c r="K1054">
        <v>20.643540418885799</v>
      </c>
      <c r="L1054">
        <v>19.490221439042202</v>
      </c>
      <c r="M1054">
        <v>59.864648362513996</v>
      </c>
      <c r="N1054">
        <v>1.45102456408268</v>
      </c>
      <c r="O1054">
        <v>65.386461833893406</v>
      </c>
      <c r="P1054">
        <v>118.57242130133599</v>
      </c>
      <c r="Q1054">
        <v>0.163898878749522</v>
      </c>
    </row>
    <row r="1055" spans="1:17" hidden="1" x14ac:dyDescent="0.3">
      <c r="A1055" t="s">
        <v>2255</v>
      </c>
      <c r="B1055" t="s">
        <v>2256</v>
      </c>
      <c r="C1055" t="str">
        <f>IFERROR(VLOOKUP(Table1[[#This Row],[Ticker]],[1]!Table1[[Symbol]:[Industry]],2,FALSE),"-")</f>
        <v>-</v>
      </c>
      <c r="D1055" t="s">
        <v>268</v>
      </c>
      <c r="E1055">
        <v>2063.7598222649999</v>
      </c>
      <c r="F1055">
        <v>84.05</v>
      </c>
      <c r="G1055">
        <v>-36.855525232461801</v>
      </c>
      <c r="H1055">
        <v>1.34650701107265</v>
      </c>
      <c r="I1055">
        <v>-5.9817089677413504</v>
      </c>
      <c r="J1055">
        <v>-1.82678778152995</v>
      </c>
      <c r="K1055">
        <v>83.164934623988302</v>
      </c>
      <c r="L1055">
        <v>84.348187785882899</v>
      </c>
      <c r="M1055">
        <v>38.518173315331303</v>
      </c>
      <c r="N1055">
        <v>1.4373142770776901</v>
      </c>
      <c r="O1055">
        <v>24.330755502676901</v>
      </c>
      <c r="P1055">
        <v>17.717086834733799</v>
      </c>
      <c r="Q1055">
        <v>-3.1234337244658E-2</v>
      </c>
    </row>
    <row r="1056" spans="1:17" hidden="1" x14ac:dyDescent="0.3">
      <c r="A1056" t="s">
        <v>2257</v>
      </c>
      <c r="B1056" t="s">
        <v>2258</v>
      </c>
      <c r="C1056" t="str">
        <f>IFERROR(VLOOKUP(Table1[[#This Row],[Ticker]],[1]!Table1[[Symbol]:[Industry]],2,FALSE),"-")</f>
        <v>-</v>
      </c>
      <c r="D1056" t="s">
        <v>1812</v>
      </c>
      <c r="E1056">
        <v>2059.1074392</v>
      </c>
      <c r="F1056">
        <v>610.25</v>
      </c>
      <c r="G1056">
        <v>48.373698749460203</v>
      </c>
      <c r="H1056">
        <v>-15.5258192055158</v>
      </c>
      <c r="I1056">
        <v>-30.734543664599698</v>
      </c>
      <c r="J1056">
        <v>-6.4605275046695798</v>
      </c>
      <c r="K1056">
        <v>677.33769375703298</v>
      </c>
      <c r="L1056">
        <v>647.89508955948895</v>
      </c>
      <c r="M1056">
        <v>31.635386307561301</v>
      </c>
      <c r="N1056">
        <v>0.89123551981071503</v>
      </c>
      <c r="O1056">
        <v>49.9385497746825</v>
      </c>
      <c r="P1056">
        <v>82.682233198622896</v>
      </c>
      <c r="Q1056">
        <v>0.17444154851422999</v>
      </c>
    </row>
    <row r="1057" spans="1:17" hidden="1" x14ac:dyDescent="0.3">
      <c r="A1057" t="s">
        <v>2259</v>
      </c>
      <c r="B1057" t="s">
        <v>2260</v>
      </c>
      <c r="C1057" t="str">
        <f>IFERROR(VLOOKUP(Table1[[#This Row],[Ticker]],[1]!Table1[[Symbol]:[Industry]],2,FALSE),"-")</f>
        <v>-</v>
      </c>
      <c r="D1057" t="s">
        <v>101</v>
      </c>
      <c r="E1057">
        <v>2057.8087673</v>
      </c>
      <c r="F1057">
        <v>255.31</v>
      </c>
      <c r="G1057">
        <v>28.211717774853099</v>
      </c>
      <c r="H1057">
        <v>4.2412176127764099</v>
      </c>
      <c r="I1057">
        <v>8.9794556124260492</v>
      </c>
      <c r="J1057">
        <v>2.3845365374201402</v>
      </c>
      <c r="K1057">
        <v>235.07628441779201</v>
      </c>
      <c r="L1057">
        <v>217.18711970739699</v>
      </c>
      <c r="M1057">
        <v>63.946988454943501</v>
      </c>
      <c r="N1057">
        <v>1.13555294730233</v>
      </c>
      <c r="O1057">
        <v>7.5163526693039699</v>
      </c>
      <c r="P1057">
        <v>58.037759207675599</v>
      </c>
      <c r="Q1057">
        <v>-5.7456869325445997E-2</v>
      </c>
    </row>
    <row r="1058" spans="1:17" hidden="1" x14ac:dyDescent="0.3">
      <c r="A1058" t="s">
        <v>2261</v>
      </c>
      <c r="B1058" t="s">
        <v>2262</v>
      </c>
      <c r="C1058" t="str">
        <f>IFERROR(VLOOKUP(Table1[[#This Row],[Ticker]],[1]!Table1[[Symbol]:[Industry]],2,FALSE),"-")</f>
        <v>-</v>
      </c>
      <c r="D1058" t="s">
        <v>165</v>
      </c>
      <c r="E1058">
        <v>2054.3512500000002</v>
      </c>
      <c r="F1058">
        <v>2300.3000000000002</v>
      </c>
      <c r="G1058">
        <v>-6.8092115701208797</v>
      </c>
      <c r="H1058">
        <v>6.2450178164218997</v>
      </c>
      <c r="I1058">
        <v>-19.3182141757549</v>
      </c>
      <c r="J1058">
        <v>14.1709387613174</v>
      </c>
      <c r="K1058">
        <v>2098.3340596575999</v>
      </c>
      <c r="L1058">
        <v>2023.82009847936</v>
      </c>
      <c r="M1058">
        <v>19.7090259702486</v>
      </c>
      <c r="N1058">
        <v>1.88523283564516</v>
      </c>
      <c r="O1058">
        <v>20.797287310350701</v>
      </c>
      <c r="P1058">
        <v>37.000089336231802</v>
      </c>
      <c r="Q1058">
        <v>0.18565344560482999</v>
      </c>
    </row>
    <row r="1059" spans="1:17" hidden="1" x14ac:dyDescent="0.3">
      <c r="A1059" t="s">
        <v>2263</v>
      </c>
      <c r="B1059" t="s">
        <v>2264</v>
      </c>
      <c r="C1059" t="str">
        <f>IFERROR(VLOOKUP(Table1[[#This Row],[Ticker]],[1]!Table1[[Symbol]:[Industry]],2,FALSE),"-")</f>
        <v>-</v>
      </c>
      <c r="D1059" t="s">
        <v>255</v>
      </c>
      <c r="E1059">
        <v>2050.10845655</v>
      </c>
      <c r="F1059">
        <v>952.5</v>
      </c>
      <c r="G1059">
        <v>133.94408353982899</v>
      </c>
      <c r="H1059">
        <v>-15.9379085733429</v>
      </c>
      <c r="I1059">
        <v>98.784312435565198</v>
      </c>
      <c r="J1059">
        <v>-5.0418689179041598</v>
      </c>
      <c r="K1059">
        <v>963.24702329027104</v>
      </c>
      <c r="L1059">
        <v>691.37594513294698</v>
      </c>
      <c r="M1059">
        <v>49.738673437516198</v>
      </c>
      <c r="N1059">
        <v>0.15527748166590499</v>
      </c>
      <c r="O1059">
        <v>34.430446194225702</v>
      </c>
      <c r="P1059">
        <v>190.79529842772001</v>
      </c>
      <c r="Q1059">
        <v>0.13451540418971</v>
      </c>
    </row>
    <row r="1060" spans="1:17" hidden="1" x14ac:dyDescent="0.3">
      <c r="A1060" t="s">
        <v>2265</v>
      </c>
      <c r="B1060" t="s">
        <v>2266</v>
      </c>
      <c r="C1060" t="str">
        <f>IFERROR(VLOOKUP(Table1[[#This Row],[Ticker]],[1]!Table1[[Symbol]:[Industry]],2,FALSE),"-")</f>
        <v>-</v>
      </c>
      <c r="D1060" t="s">
        <v>65</v>
      </c>
      <c r="E1060">
        <v>2041.1461827000001</v>
      </c>
      <c r="F1060">
        <v>750.2</v>
      </c>
      <c r="G1060">
        <v>-8.6929008916107993</v>
      </c>
      <c r="H1060">
        <v>2.8395116880031299</v>
      </c>
      <c r="I1060">
        <v>14.0068304003844</v>
      </c>
      <c r="J1060">
        <v>-0.14134459163478</v>
      </c>
      <c r="K1060">
        <v>716.28002271758999</v>
      </c>
      <c r="L1060">
        <v>664.795658506476</v>
      </c>
      <c r="M1060">
        <v>35.127063041864098</v>
      </c>
      <c r="N1060">
        <v>0.53585385378262596</v>
      </c>
      <c r="O1060">
        <v>7.1714209544121399</v>
      </c>
      <c r="P1060">
        <v>33.037772654725998</v>
      </c>
      <c r="Q1060">
        <v>-4.9156101277416001E-2</v>
      </c>
    </row>
    <row r="1061" spans="1:17" hidden="1" x14ac:dyDescent="0.3">
      <c r="A1061" t="s">
        <v>2267</v>
      </c>
      <c r="B1061" t="s">
        <v>2268</v>
      </c>
      <c r="C1061" t="str">
        <f>IFERROR(VLOOKUP(Table1[[#This Row],[Ticker]],[1]!Table1[[Symbol]:[Industry]],2,FALSE),"-")</f>
        <v>-</v>
      </c>
      <c r="D1061" t="s">
        <v>417</v>
      </c>
      <c r="E1061">
        <v>2039.7454319999999</v>
      </c>
      <c r="F1061">
        <v>937.1</v>
      </c>
      <c r="G1061">
        <v>-3.8485661581773898</v>
      </c>
      <c r="H1061">
        <v>9.1062036545961806</v>
      </c>
      <c r="I1061">
        <v>-19.631975790597</v>
      </c>
      <c r="J1061">
        <v>5.1803310491508903</v>
      </c>
      <c r="K1061">
        <v>903.21817767197501</v>
      </c>
      <c r="L1061">
        <v>947.380333426486</v>
      </c>
      <c r="M1061">
        <v>29.970467486470199</v>
      </c>
      <c r="N1061">
        <v>1.71381380229609</v>
      </c>
      <c r="O1061">
        <v>54.732685946003599</v>
      </c>
      <c r="P1061">
        <v>25.498861657961601</v>
      </c>
      <c r="Q1061">
        <v>2.0121443215052999E-2</v>
      </c>
    </row>
    <row r="1062" spans="1:17" hidden="1" x14ac:dyDescent="0.3">
      <c r="A1062" t="s">
        <v>2269</v>
      </c>
      <c r="B1062" t="s">
        <v>2270</v>
      </c>
      <c r="C1062" t="str">
        <f>IFERROR(VLOOKUP(Table1[[#This Row],[Ticker]],[1]!Table1[[Symbol]:[Industry]],2,FALSE),"-")</f>
        <v>-</v>
      </c>
      <c r="D1062" t="s">
        <v>621</v>
      </c>
      <c r="E1062">
        <v>2036.43639988</v>
      </c>
      <c r="F1062">
        <v>488.05</v>
      </c>
      <c r="G1062">
        <v>-35.9557223650217</v>
      </c>
      <c r="H1062">
        <v>6.0608014045829099</v>
      </c>
      <c r="I1062">
        <v>-20.738652175753799</v>
      </c>
      <c r="J1062">
        <v>4.2764624691962503</v>
      </c>
      <c r="K1062">
        <v>467.33881904983701</v>
      </c>
      <c r="L1062">
        <v>495.100611605864</v>
      </c>
      <c r="M1062">
        <v>34.444824558430298</v>
      </c>
      <c r="N1062">
        <v>1.71718241016465</v>
      </c>
      <c r="O1062">
        <v>30.109619915992202</v>
      </c>
      <c r="P1062">
        <v>19.15283203125</v>
      </c>
      <c r="Q1062">
        <v>3.5448169187602997E-2</v>
      </c>
    </row>
    <row r="1063" spans="1:17" hidden="1" x14ac:dyDescent="0.3">
      <c r="A1063" t="s">
        <v>2271</v>
      </c>
      <c r="B1063" t="s">
        <v>2272</v>
      </c>
      <c r="C1063" t="str">
        <f>IFERROR(VLOOKUP(Table1[[#This Row],[Ticker]],[1]!Table1[[Symbol]:[Industry]],2,FALSE),"-")</f>
        <v>-</v>
      </c>
      <c r="D1063" t="s">
        <v>165</v>
      </c>
      <c r="E1063">
        <v>2033.30886085</v>
      </c>
      <c r="F1063">
        <v>442.7</v>
      </c>
      <c r="G1063">
        <v>4.9643726734199198</v>
      </c>
      <c r="H1063">
        <v>33.881199235425299</v>
      </c>
      <c r="I1063">
        <v>14.4609269195123</v>
      </c>
      <c r="J1063">
        <v>12.6439532403401</v>
      </c>
      <c r="K1063">
        <v>341.30110355560799</v>
      </c>
      <c r="L1063">
        <v>322.84588344833497</v>
      </c>
      <c r="M1063">
        <v>53.812313134009003</v>
      </c>
      <c r="N1063">
        <v>2.46719393366048</v>
      </c>
      <c r="O1063">
        <v>4.4499661170092502</v>
      </c>
      <c r="P1063">
        <v>79.230769230769198</v>
      </c>
      <c r="Q1063">
        <v>0.138708900053754</v>
      </c>
    </row>
    <row r="1064" spans="1:17" hidden="1" x14ac:dyDescent="0.3">
      <c r="A1064" t="s">
        <v>2273</v>
      </c>
      <c r="B1064" t="s">
        <v>2274</v>
      </c>
      <c r="C1064" t="str">
        <f>IFERROR(VLOOKUP(Table1[[#This Row],[Ticker]],[1]!Table1[[Symbol]:[Industry]],2,FALSE),"-")</f>
        <v>-</v>
      </c>
      <c r="D1064" t="s">
        <v>18</v>
      </c>
      <c r="E1064">
        <v>2019.05442785999</v>
      </c>
      <c r="F1064">
        <v>212.2</v>
      </c>
      <c r="G1064">
        <v>-56.681558049079598</v>
      </c>
      <c r="H1064">
        <v>-2.1645664565225502</v>
      </c>
      <c r="I1064">
        <v>-35.283578559051698</v>
      </c>
      <c r="J1064">
        <v>-4.3245351999316597</v>
      </c>
      <c r="K1064">
        <v>214.794625302405</v>
      </c>
      <c r="M1064">
        <v>24.943695557726102</v>
      </c>
      <c r="N1064">
        <v>0.90117883922096698</v>
      </c>
      <c r="O1064">
        <v>62.1347785108388</v>
      </c>
      <c r="P1064">
        <v>16.305837215675499</v>
      </c>
    </row>
    <row r="1065" spans="1:17" hidden="1" x14ac:dyDescent="0.3">
      <c r="A1065" t="s">
        <v>2275</v>
      </c>
      <c r="B1065" t="s">
        <v>2276</v>
      </c>
      <c r="C1065" t="str">
        <f>IFERROR(VLOOKUP(Table1[[#This Row],[Ticker]],[1]!Table1[[Symbol]:[Industry]],2,FALSE),"-")</f>
        <v>-</v>
      </c>
      <c r="E1065">
        <v>2011.845155815</v>
      </c>
      <c r="F1065">
        <v>8.6999999999999993</v>
      </c>
      <c r="G1065">
        <v>-63.115747517833299</v>
      </c>
      <c r="H1065">
        <v>-43.186973692620803</v>
      </c>
      <c r="I1065">
        <v>-48.339351325383703</v>
      </c>
      <c r="J1065">
        <v>-22.536928183786699</v>
      </c>
      <c r="K1065">
        <v>11.7266812859335</v>
      </c>
      <c r="L1065">
        <v>13.5408334356061</v>
      </c>
      <c r="M1065">
        <v>41.0789610349604</v>
      </c>
      <c r="N1065">
        <v>2.9039471656173999</v>
      </c>
      <c r="O1065">
        <v>147.12643678160899</v>
      </c>
      <c r="P1065">
        <v>7.4074074074073897</v>
      </c>
      <c r="Q1065">
        <v>0.11029071634559</v>
      </c>
    </row>
    <row r="1066" spans="1:17" hidden="1" x14ac:dyDescent="0.3">
      <c r="A1066" t="s">
        <v>2277</v>
      </c>
      <c r="B1066" t="s">
        <v>2278</v>
      </c>
      <c r="C1066" t="str">
        <f>IFERROR(VLOOKUP(Table1[[#This Row],[Ticker]],[1]!Table1[[Symbol]:[Industry]],2,FALSE),"-")</f>
        <v>-</v>
      </c>
      <c r="D1066" t="s">
        <v>819</v>
      </c>
      <c r="E1066">
        <v>2010.6174387250001</v>
      </c>
      <c r="F1066">
        <v>19.05</v>
      </c>
      <c r="G1066">
        <v>30.091882068654701</v>
      </c>
      <c r="H1066">
        <v>2.2267378913035301</v>
      </c>
      <c r="I1066">
        <v>-12.9646281608614</v>
      </c>
      <c r="J1066">
        <v>-1.73527687810315</v>
      </c>
      <c r="K1066">
        <v>18.008763007192002</v>
      </c>
      <c r="L1066">
        <v>18.369162322397798</v>
      </c>
      <c r="M1066">
        <v>42.409835258654503</v>
      </c>
      <c r="N1066">
        <v>3.31731114279131</v>
      </c>
      <c r="O1066">
        <v>53.805774278215203</v>
      </c>
      <c r="P1066">
        <v>58.75</v>
      </c>
      <c r="Q1066">
        <v>9.8248031384496004E-2</v>
      </c>
    </row>
    <row r="1067" spans="1:17" hidden="1" x14ac:dyDescent="0.3">
      <c r="A1067" t="s">
        <v>2279</v>
      </c>
      <c r="B1067" t="s">
        <v>2280</v>
      </c>
      <c r="C1067" t="str">
        <f>IFERROR(VLOOKUP(Table1[[#This Row],[Ticker]],[1]!Table1[[Symbol]:[Industry]],2,FALSE),"-")</f>
        <v>-</v>
      </c>
      <c r="D1067" t="s">
        <v>129</v>
      </c>
      <c r="E1067">
        <v>2006.38745546</v>
      </c>
      <c r="F1067">
        <v>41.7</v>
      </c>
      <c r="G1067">
        <v>26.3352978009564</v>
      </c>
      <c r="H1067">
        <v>8.6605722561723706</v>
      </c>
      <c r="I1067">
        <v>-7.4043682118380403</v>
      </c>
      <c r="J1067">
        <v>5.9225514047251098</v>
      </c>
      <c r="K1067">
        <v>37.894487798491198</v>
      </c>
      <c r="L1067">
        <v>36.522268759932899</v>
      </c>
      <c r="M1067">
        <v>50.552347934421597</v>
      </c>
      <c r="N1067">
        <v>2.13669077499411</v>
      </c>
      <c r="O1067">
        <v>10.383693045563501</v>
      </c>
      <c r="P1067">
        <v>60.384615384615302</v>
      </c>
      <c r="Q1067">
        <v>7.9540057016533994E-2</v>
      </c>
    </row>
    <row r="1068" spans="1:17" hidden="1" x14ac:dyDescent="0.3">
      <c r="A1068" t="s">
        <v>2281</v>
      </c>
      <c r="B1068" t="s">
        <v>2282</v>
      </c>
      <c r="C1068" t="str">
        <f>IFERROR(VLOOKUP(Table1[[#This Row],[Ticker]],[1]!Table1[[Symbol]:[Industry]],2,FALSE),"-")</f>
        <v>-</v>
      </c>
      <c r="D1068" t="s">
        <v>185</v>
      </c>
      <c r="E1068">
        <v>2001.453955365</v>
      </c>
      <c r="F1068">
        <v>463.75</v>
      </c>
      <c r="G1068">
        <v>-29.0730207367478</v>
      </c>
      <c r="H1068">
        <v>-9.0635115418030399</v>
      </c>
      <c r="I1068">
        <v>-26.267250356466</v>
      </c>
      <c r="J1068">
        <v>-4.3540544704833204</v>
      </c>
      <c r="K1068">
        <v>496.141059646786</v>
      </c>
      <c r="M1068">
        <v>23.081062777916301</v>
      </c>
      <c r="N1068">
        <v>0.60337552941252603</v>
      </c>
      <c r="O1068">
        <v>38.221024258760103</v>
      </c>
      <c r="P1068">
        <v>7.4490268767377099</v>
      </c>
    </row>
    <row r="1069" spans="1:17" hidden="1" x14ac:dyDescent="0.3">
      <c r="A1069" t="s">
        <v>2283</v>
      </c>
      <c r="B1069" t="s">
        <v>2284</v>
      </c>
      <c r="C1069" t="str">
        <f>IFERROR(VLOOKUP(Table1[[#This Row],[Ticker]],[1]!Table1[[Symbol]:[Industry]],2,FALSE),"-")</f>
        <v>-</v>
      </c>
      <c r="D1069" t="s">
        <v>46</v>
      </c>
      <c r="E1069">
        <v>1998.6665399999999</v>
      </c>
      <c r="F1069">
        <v>195.31</v>
      </c>
      <c r="G1069">
        <v>10.2643849057607</v>
      </c>
      <c r="H1069">
        <v>15.811688279057901</v>
      </c>
      <c r="I1069">
        <v>-21.2088784227589</v>
      </c>
      <c r="J1069">
        <v>-0.33417503813739802</v>
      </c>
      <c r="K1069">
        <v>174.368401906587</v>
      </c>
      <c r="M1069">
        <v>69.054591081423794</v>
      </c>
      <c r="N1069">
        <v>2.5200781573457101</v>
      </c>
      <c r="O1069">
        <v>23.905585991500701</v>
      </c>
      <c r="P1069">
        <v>38.5177304964539</v>
      </c>
    </row>
    <row r="1070" spans="1:17" hidden="1" x14ac:dyDescent="0.3">
      <c r="A1070" t="s">
        <v>2285</v>
      </c>
      <c r="B1070" t="s">
        <v>2286</v>
      </c>
      <c r="C1070" t="str">
        <f>IFERROR(VLOOKUP(Table1[[#This Row],[Ticker]],[1]!Table1[[Symbol]:[Industry]],2,FALSE),"-")</f>
        <v>-</v>
      </c>
      <c r="D1070" t="s">
        <v>137</v>
      </c>
      <c r="E1070">
        <v>1995.7533873</v>
      </c>
      <c r="F1070">
        <v>72.25</v>
      </c>
      <c r="G1070">
        <v>167.211016589031</v>
      </c>
      <c r="H1070">
        <v>14.146008052246801</v>
      </c>
      <c r="I1070">
        <v>28.368850382818</v>
      </c>
      <c r="J1070">
        <v>10.4940730730209</v>
      </c>
      <c r="K1070">
        <v>61.519919787008298</v>
      </c>
      <c r="L1070">
        <v>50.864730430494902</v>
      </c>
      <c r="M1070">
        <v>56.866524454939999</v>
      </c>
      <c r="N1070">
        <v>1.23334590430345</v>
      </c>
      <c r="O1070">
        <v>8.2768166089965494</v>
      </c>
      <c r="P1070">
        <v>214.81481481481401</v>
      </c>
      <c r="Q1070">
        <v>0.17434298849133301</v>
      </c>
    </row>
    <row r="1071" spans="1:17" hidden="1" x14ac:dyDescent="0.3">
      <c r="A1071" t="s">
        <v>2287</v>
      </c>
      <c r="B1071" t="s">
        <v>2288</v>
      </c>
      <c r="C1071" t="str">
        <f>IFERROR(VLOOKUP(Table1[[#This Row],[Ticker]],[1]!Table1[[Symbol]:[Industry]],2,FALSE),"-")</f>
        <v>-</v>
      </c>
      <c r="D1071" t="s">
        <v>691</v>
      </c>
      <c r="E1071">
        <v>1992.7181139899999</v>
      </c>
      <c r="F1071">
        <v>290.60000000000002</v>
      </c>
      <c r="G1071">
        <v>-24.9200800292809</v>
      </c>
      <c r="H1071">
        <v>-6.91864648260003</v>
      </c>
      <c r="I1071">
        <v>-28.235252752726701</v>
      </c>
      <c r="J1071">
        <v>-3.9941603031184298</v>
      </c>
      <c r="K1071">
        <v>300.48033984128</v>
      </c>
      <c r="M1071">
        <v>34.231597706617102</v>
      </c>
      <c r="N1071">
        <v>0.72829391490179995</v>
      </c>
      <c r="O1071">
        <v>32.4501032346868</v>
      </c>
      <c r="P1071">
        <v>23.501912452188598</v>
      </c>
    </row>
    <row r="1072" spans="1:17" x14ac:dyDescent="0.3">
      <c r="A1072" t="s">
        <v>2289</v>
      </c>
      <c r="B1072" t="s">
        <v>2290</v>
      </c>
      <c r="C1072" t="str">
        <f>IFERROR(VLOOKUP(Table1[[#This Row],[Ticker]],[1]!Table1[[Symbol]:[Industry]],2,FALSE),"-")</f>
        <v>-</v>
      </c>
      <c r="D1072" t="s">
        <v>582</v>
      </c>
      <c r="E1072">
        <v>1989.0931552500001</v>
      </c>
      <c r="F1072">
        <v>544.75</v>
      </c>
      <c r="G1072">
        <v>-45.822816695918497</v>
      </c>
      <c r="H1072">
        <v>6.2512604607479698</v>
      </c>
      <c r="I1072">
        <v>-29.2971935132326</v>
      </c>
      <c r="J1072">
        <v>-1.39272525568428</v>
      </c>
      <c r="K1072">
        <v>544.90707722695697</v>
      </c>
      <c r="L1072">
        <v>604.71455307123995</v>
      </c>
      <c r="M1072">
        <v>31.750859140244501</v>
      </c>
      <c r="N1072">
        <v>0.81086125542685705</v>
      </c>
      <c r="O1072">
        <v>45.3327214318494</v>
      </c>
      <c r="P1072">
        <v>18.154213208979499</v>
      </c>
      <c r="Q1072">
        <v>-7.6194050333098007E-2</v>
      </c>
    </row>
    <row r="1073" spans="1:17" hidden="1" x14ac:dyDescent="0.3">
      <c r="A1073" t="s">
        <v>2291</v>
      </c>
      <c r="B1073" t="s">
        <v>2292</v>
      </c>
      <c r="C1073" t="str">
        <f>IFERROR(VLOOKUP(Table1[[#This Row],[Ticker]],[1]!Table1[[Symbol]:[Industry]],2,FALSE),"-")</f>
        <v>-</v>
      </c>
      <c r="D1073" t="s">
        <v>261</v>
      </c>
      <c r="E1073">
        <v>1985.0882467849999</v>
      </c>
      <c r="F1073">
        <v>2.83</v>
      </c>
      <c r="G1073">
        <v>226.663664246872</v>
      </c>
      <c r="H1073">
        <v>65.421182335747901</v>
      </c>
      <c r="I1073">
        <v>84.062499697156895</v>
      </c>
      <c r="J1073">
        <v>19.8421040742777</v>
      </c>
      <c r="K1073">
        <v>1.88736918881574</v>
      </c>
      <c r="L1073">
        <v>1.5915784000614099</v>
      </c>
      <c r="M1073">
        <v>40.001374231833402</v>
      </c>
      <c r="N1073">
        <v>2.9377092254577102</v>
      </c>
      <c r="O1073">
        <v>0</v>
      </c>
      <c r="P1073">
        <v>304.28571428571399</v>
      </c>
      <c r="Q1073">
        <v>5.4439024631345999E-2</v>
      </c>
    </row>
    <row r="1074" spans="1:17" hidden="1" x14ac:dyDescent="0.3">
      <c r="A1074" t="s">
        <v>2293</v>
      </c>
      <c r="B1074" t="s">
        <v>2294</v>
      </c>
      <c r="C1074" t="str">
        <f>IFERROR(VLOOKUP(Table1[[#This Row],[Ticker]],[1]!Table1[[Symbol]:[Industry]],2,FALSE),"-")</f>
        <v>-</v>
      </c>
      <c r="D1074" t="s">
        <v>1565</v>
      </c>
      <c r="E1074">
        <v>1984.1380216</v>
      </c>
      <c r="F1074">
        <v>61.02</v>
      </c>
      <c r="G1074">
        <v>-5.3142343761567501</v>
      </c>
      <c r="H1074">
        <v>-3.4431220404767102</v>
      </c>
      <c r="I1074">
        <v>2.75461286803933</v>
      </c>
      <c r="J1074">
        <v>-0.80791458766118396</v>
      </c>
      <c r="K1074">
        <v>60.657927259418798</v>
      </c>
      <c r="L1074">
        <v>56.225707102955802</v>
      </c>
      <c r="M1074">
        <v>58.880462682991599</v>
      </c>
      <c r="N1074">
        <v>1.10515517456926</v>
      </c>
      <c r="O1074">
        <v>4.8017043592264796</v>
      </c>
      <c r="P1074">
        <v>27.125</v>
      </c>
      <c r="Q1074">
        <v>-2.8254867209200001E-2</v>
      </c>
    </row>
    <row r="1075" spans="1:17" hidden="1" x14ac:dyDescent="0.3">
      <c r="A1075" t="s">
        <v>2295</v>
      </c>
      <c r="B1075" t="s">
        <v>2296</v>
      </c>
      <c r="C1075" t="str">
        <f>IFERROR(VLOOKUP(Table1[[#This Row],[Ticker]],[1]!Table1[[Symbol]:[Industry]],2,FALSE),"-")</f>
        <v>-</v>
      </c>
      <c r="D1075" t="s">
        <v>417</v>
      </c>
      <c r="E1075">
        <v>1981.6819743000001</v>
      </c>
      <c r="F1075">
        <v>226.65</v>
      </c>
      <c r="G1075">
        <v>152.03928001041899</v>
      </c>
      <c r="H1075">
        <v>-3.9675841840757999</v>
      </c>
      <c r="I1075">
        <v>32.794847808815398</v>
      </c>
      <c r="J1075">
        <v>-5.9207205942256804</v>
      </c>
      <c r="K1075">
        <v>211.75722683589299</v>
      </c>
      <c r="L1075">
        <v>176.575541315951</v>
      </c>
      <c r="M1075">
        <v>79.713193683832799</v>
      </c>
      <c r="N1075">
        <v>1.2131299046666599</v>
      </c>
      <c r="O1075">
        <v>6.9931612618574901</v>
      </c>
      <c r="P1075">
        <v>193.39805825242701</v>
      </c>
      <c r="Q1075">
        <v>0.10837543206804399</v>
      </c>
    </row>
    <row r="1076" spans="1:17" hidden="1" x14ac:dyDescent="0.3">
      <c r="A1076" t="s">
        <v>2297</v>
      </c>
      <c r="B1076" t="s">
        <v>2298</v>
      </c>
      <c r="C1076" t="str">
        <f>IFERROR(VLOOKUP(Table1[[#This Row],[Ticker]],[1]!Table1[[Symbol]:[Industry]],2,FALSE),"-")</f>
        <v>-</v>
      </c>
      <c r="D1076" t="s">
        <v>129</v>
      </c>
      <c r="E1076">
        <v>1978.986477615</v>
      </c>
      <c r="F1076">
        <v>170.15</v>
      </c>
      <c r="G1076">
        <v>95.7689360215942</v>
      </c>
      <c r="H1076">
        <v>12.8494402695764</v>
      </c>
      <c r="I1076">
        <v>32.5371943886461</v>
      </c>
      <c r="J1076">
        <v>-1.43204334862352</v>
      </c>
      <c r="K1076">
        <v>150.06672015136499</v>
      </c>
      <c r="L1076">
        <v>128.082284580411</v>
      </c>
      <c r="M1076">
        <v>78.2245051840614</v>
      </c>
      <c r="N1076">
        <v>1.17040304005921</v>
      </c>
      <c r="O1076">
        <v>9.3153100205700792</v>
      </c>
      <c r="P1076">
        <v>124.472295514511</v>
      </c>
      <c r="Q1076">
        <v>0.164388145020962</v>
      </c>
    </row>
    <row r="1077" spans="1:17" hidden="1" x14ac:dyDescent="0.3">
      <c r="A1077" t="s">
        <v>2299</v>
      </c>
      <c r="B1077" t="s">
        <v>2300</v>
      </c>
      <c r="C1077" t="str">
        <f>IFERROR(VLOOKUP(Table1[[#This Row],[Ticker]],[1]!Table1[[Symbol]:[Industry]],2,FALSE),"-")</f>
        <v>-</v>
      </c>
      <c r="D1077" t="s">
        <v>137</v>
      </c>
      <c r="E1077">
        <v>1974.0786413400001</v>
      </c>
      <c r="F1077">
        <v>112.81</v>
      </c>
      <c r="G1077">
        <v>41.412544007888201</v>
      </c>
      <c r="H1077">
        <v>-5.0199306927248397</v>
      </c>
      <c r="I1077">
        <v>-17.530486472553601</v>
      </c>
      <c r="J1077">
        <v>-0.52657724440352804</v>
      </c>
      <c r="K1077">
        <v>115.28479766071599</v>
      </c>
      <c r="L1077">
        <v>110.086668877439</v>
      </c>
      <c r="M1077">
        <v>41.026791676498199</v>
      </c>
      <c r="N1077">
        <v>0.62458863375496299</v>
      </c>
      <c r="O1077">
        <v>24.900274798333399</v>
      </c>
      <c r="P1077">
        <v>79.205718824463801</v>
      </c>
      <c r="Q1077">
        <v>3.3311050484228999E-2</v>
      </c>
    </row>
    <row r="1078" spans="1:17" hidden="1" x14ac:dyDescent="0.3">
      <c r="A1078" t="s">
        <v>2301</v>
      </c>
      <c r="B1078" t="s">
        <v>2302</v>
      </c>
      <c r="C1078" t="str">
        <f>IFERROR(VLOOKUP(Table1[[#This Row],[Ticker]],[1]!Table1[[Symbol]:[Industry]],2,FALSE),"-")</f>
        <v>-</v>
      </c>
      <c r="D1078" t="s">
        <v>597</v>
      </c>
      <c r="E1078">
        <v>1969.68181929</v>
      </c>
      <c r="F1078">
        <v>527.15</v>
      </c>
      <c r="G1078">
        <v>96.946813418143194</v>
      </c>
      <c r="H1078">
        <v>-6.2817162149766501</v>
      </c>
      <c r="I1078">
        <v>6.3870211542485498</v>
      </c>
      <c r="J1078">
        <v>6.8169154687848899E-2</v>
      </c>
      <c r="K1078">
        <v>545.76328622469805</v>
      </c>
      <c r="L1078">
        <v>499.32154051286398</v>
      </c>
      <c r="M1078">
        <v>63.071681536764999</v>
      </c>
      <c r="N1078">
        <v>0.90928033128118801</v>
      </c>
      <c r="O1078">
        <v>30.883050365171201</v>
      </c>
      <c r="P1078">
        <v>129.09604519774001</v>
      </c>
      <c r="Q1078">
        <v>0.14146571099241401</v>
      </c>
    </row>
    <row r="1079" spans="1:17" hidden="1" x14ac:dyDescent="0.3">
      <c r="A1079" t="s">
        <v>2303</v>
      </c>
      <c r="B1079" t="s">
        <v>2304</v>
      </c>
      <c r="C1079" t="str">
        <f>IFERROR(VLOOKUP(Table1[[#This Row],[Ticker]],[1]!Table1[[Symbol]:[Industry]],2,FALSE),"-")</f>
        <v>-</v>
      </c>
      <c r="D1079" t="s">
        <v>65</v>
      </c>
      <c r="E1079">
        <v>1962.7555589999999</v>
      </c>
      <c r="F1079">
        <v>219.25</v>
      </c>
      <c r="G1079">
        <v>31.057057207057198</v>
      </c>
      <c r="H1079">
        <v>-4.9985256934490998</v>
      </c>
      <c r="I1079">
        <v>-11.0186107405481</v>
      </c>
      <c r="J1079">
        <v>-4.3413527237297398</v>
      </c>
      <c r="K1079">
        <v>214.30958470094299</v>
      </c>
      <c r="L1079">
        <v>199.61305492009001</v>
      </c>
      <c r="M1079">
        <v>57.682366567339002</v>
      </c>
      <c r="N1079">
        <v>1.27646111527121</v>
      </c>
      <c r="O1079">
        <v>20.342075256556399</v>
      </c>
      <c r="P1079">
        <v>65.340673428603694</v>
      </c>
      <c r="Q1079">
        <v>0.12904454330104601</v>
      </c>
    </row>
    <row r="1080" spans="1:17" hidden="1" x14ac:dyDescent="0.3">
      <c r="A1080" t="s">
        <v>2305</v>
      </c>
      <c r="B1080" t="s">
        <v>2306</v>
      </c>
      <c r="C1080" t="str">
        <f>IFERROR(VLOOKUP(Table1[[#This Row],[Ticker]],[1]!Table1[[Symbol]:[Industry]],2,FALSE),"-")</f>
        <v>-</v>
      </c>
      <c r="E1080">
        <v>1958.468409975</v>
      </c>
      <c r="F1080">
        <v>1972.55</v>
      </c>
      <c r="G1080">
        <v>445.08190210038902</v>
      </c>
      <c r="H1080">
        <v>23.229623894189501</v>
      </c>
      <c r="I1080">
        <v>191.45163203489099</v>
      </c>
      <c r="J1080">
        <v>-4.6056569489324799</v>
      </c>
      <c r="K1080">
        <v>1652.63122441409</v>
      </c>
      <c r="L1080">
        <v>1170.8551645898999</v>
      </c>
      <c r="M1080">
        <v>48.774860485091097</v>
      </c>
      <c r="N1080">
        <v>1.57936422844977</v>
      </c>
      <c r="O1080">
        <v>7.9643101569035002</v>
      </c>
      <c r="P1080">
        <v>488.82089552238801</v>
      </c>
      <c r="Q1080">
        <v>0.25600328853575499</v>
      </c>
    </row>
    <row r="1081" spans="1:17" hidden="1" x14ac:dyDescent="0.3">
      <c r="A1081" t="s">
        <v>2307</v>
      </c>
      <c r="B1081" t="s">
        <v>2308</v>
      </c>
      <c r="C1081" t="str">
        <f>IFERROR(VLOOKUP(Table1[[#This Row],[Ticker]],[1]!Table1[[Symbol]:[Industry]],2,FALSE),"-")</f>
        <v>-</v>
      </c>
      <c r="D1081" t="s">
        <v>129</v>
      </c>
      <c r="E1081">
        <v>1947.7014771250001</v>
      </c>
      <c r="F1081">
        <v>265.45</v>
      </c>
      <c r="G1081">
        <v>24.124145591218898</v>
      </c>
      <c r="H1081">
        <v>-11.0516925778663</v>
      </c>
      <c r="I1081">
        <v>-28.659222994843802</v>
      </c>
      <c r="J1081">
        <v>-6.2962966730836998</v>
      </c>
      <c r="K1081">
        <v>279.09693540930101</v>
      </c>
      <c r="L1081">
        <v>275.88720869097</v>
      </c>
      <c r="M1081">
        <v>62.670170863622097</v>
      </c>
      <c r="N1081">
        <v>1.1537135878913101</v>
      </c>
      <c r="O1081">
        <v>50.913543040120501</v>
      </c>
      <c r="P1081">
        <v>55.461200585651497</v>
      </c>
      <c r="Q1081">
        <v>0.14467577449808</v>
      </c>
    </row>
    <row r="1082" spans="1:17" hidden="1" x14ac:dyDescent="0.3">
      <c r="A1082" t="s">
        <v>2309</v>
      </c>
      <c r="B1082" t="s">
        <v>2310</v>
      </c>
      <c r="C1082" t="str">
        <f>IFERROR(VLOOKUP(Table1[[#This Row],[Ticker]],[1]!Table1[[Symbol]:[Industry]],2,FALSE),"-")</f>
        <v>-</v>
      </c>
      <c r="D1082" t="s">
        <v>119</v>
      </c>
      <c r="E1082">
        <v>1947.6936415799901</v>
      </c>
      <c r="F1082">
        <v>124.17</v>
      </c>
      <c r="G1082">
        <v>158.03421533757199</v>
      </c>
      <c r="H1082">
        <v>-1.5337356970389</v>
      </c>
      <c r="I1082">
        <v>-42.260454711416301</v>
      </c>
      <c r="J1082">
        <v>-3.4346236032447699</v>
      </c>
      <c r="K1082">
        <v>129.05543646986001</v>
      </c>
      <c r="L1082">
        <v>129.53016373466301</v>
      </c>
      <c r="M1082">
        <v>38.761442105584898</v>
      </c>
      <c r="N1082">
        <v>1.1803169429399201</v>
      </c>
      <c r="O1082">
        <v>120.98735604413299</v>
      </c>
      <c r="P1082">
        <v>254.771428571428</v>
      </c>
    </row>
    <row r="1083" spans="1:17" hidden="1" x14ac:dyDescent="0.3">
      <c r="A1083" t="s">
        <v>2311</v>
      </c>
      <c r="B1083" t="s">
        <v>2312</v>
      </c>
      <c r="C1083" t="str">
        <f>IFERROR(VLOOKUP(Table1[[#This Row],[Ticker]],[1]!Table1[[Symbol]:[Industry]],2,FALSE),"-")</f>
        <v>-</v>
      </c>
      <c r="D1083" t="s">
        <v>273</v>
      </c>
      <c r="E1083">
        <v>1943.6088434400001</v>
      </c>
      <c r="F1083">
        <v>5982.05</v>
      </c>
      <c r="G1083">
        <v>198.83989286188799</v>
      </c>
      <c r="H1083">
        <v>25.8197360209906</v>
      </c>
      <c r="I1083">
        <v>64.954424491018003</v>
      </c>
      <c r="J1083">
        <v>28.2610583698761</v>
      </c>
      <c r="K1083">
        <v>4435.4533687756602</v>
      </c>
      <c r="L1083">
        <v>3653.1074350717399</v>
      </c>
      <c r="M1083">
        <v>65.114128299409302</v>
      </c>
      <c r="N1083">
        <v>2.8178312437592701</v>
      </c>
      <c r="O1083">
        <v>8.6575672219389492</v>
      </c>
      <c r="P1083">
        <v>235.11946444077199</v>
      </c>
      <c r="Q1083">
        <v>0.100998599562117</v>
      </c>
    </row>
    <row r="1084" spans="1:17" hidden="1" x14ac:dyDescent="0.3">
      <c r="A1084" t="s">
        <v>2313</v>
      </c>
      <c r="B1084" t="s">
        <v>2314</v>
      </c>
      <c r="C1084" t="str">
        <f>IFERROR(VLOOKUP(Table1[[#This Row],[Ticker]],[1]!Table1[[Symbol]:[Industry]],2,FALSE),"-")</f>
        <v>-</v>
      </c>
      <c r="D1084" t="s">
        <v>1746</v>
      </c>
      <c r="E1084">
        <v>1937.1758295499999</v>
      </c>
      <c r="F1084">
        <v>179.41</v>
      </c>
      <c r="G1084">
        <v>33.603319419286301</v>
      </c>
      <c r="H1084">
        <v>-3.6233599686124101</v>
      </c>
      <c r="I1084">
        <v>-20.521678801828799</v>
      </c>
      <c r="J1084">
        <v>-5.2360357175100403E-2</v>
      </c>
      <c r="K1084">
        <v>173.53095450339299</v>
      </c>
      <c r="L1084">
        <v>171.894585764449</v>
      </c>
      <c r="M1084">
        <v>40.080494998106701</v>
      </c>
      <c r="N1084">
        <v>0.78942550916701404</v>
      </c>
      <c r="O1084">
        <v>21.3979153893317</v>
      </c>
      <c r="P1084">
        <v>62.288557213930297</v>
      </c>
      <c r="Q1084">
        <v>8.3160389233159996E-3</v>
      </c>
    </row>
    <row r="1085" spans="1:17" hidden="1" x14ac:dyDescent="0.3">
      <c r="A1085" t="s">
        <v>2315</v>
      </c>
      <c r="B1085" t="s">
        <v>2316</v>
      </c>
      <c r="C1085" t="str">
        <f>IFERROR(VLOOKUP(Table1[[#This Row],[Ticker]],[1]!Table1[[Symbol]:[Industry]],2,FALSE),"-")</f>
        <v>-</v>
      </c>
      <c r="D1085" t="s">
        <v>376</v>
      </c>
      <c r="E1085">
        <v>1931.17983</v>
      </c>
      <c r="F1085">
        <v>1882.55</v>
      </c>
      <c r="G1085">
        <v>614.58607634181999</v>
      </c>
      <c r="H1085">
        <v>53.9474981252216</v>
      </c>
      <c r="I1085">
        <v>212.157880185842</v>
      </c>
      <c r="J1085">
        <v>14.9805833369506</v>
      </c>
      <c r="K1085">
        <v>1227.46515676438</v>
      </c>
      <c r="L1085">
        <v>798.55877734684304</v>
      </c>
      <c r="M1085">
        <v>87.166366277462998</v>
      </c>
      <c r="N1085">
        <v>1.3832088202902799</v>
      </c>
      <c r="O1085">
        <v>0</v>
      </c>
      <c r="P1085">
        <v>653.02</v>
      </c>
      <c r="Q1085">
        <v>0.29393778670596599</v>
      </c>
    </row>
    <row r="1086" spans="1:17" hidden="1" x14ac:dyDescent="0.3">
      <c r="A1086" t="s">
        <v>2317</v>
      </c>
      <c r="B1086" t="s">
        <v>2318</v>
      </c>
      <c r="C1086" t="str">
        <f>IFERROR(VLOOKUP(Table1[[#This Row],[Ticker]],[1]!Table1[[Symbol]:[Industry]],2,FALSE),"-")</f>
        <v>-</v>
      </c>
      <c r="D1086" t="s">
        <v>354</v>
      </c>
      <c r="E1086">
        <v>1928.0947746649999</v>
      </c>
      <c r="F1086">
        <v>1261.9000000000001</v>
      </c>
      <c r="G1086">
        <v>-46.541240967909999</v>
      </c>
      <c r="H1086">
        <v>-0.85478101482743196</v>
      </c>
      <c r="I1086">
        <v>-15.861395395716199</v>
      </c>
      <c r="J1086">
        <v>-0.55254438071549405</v>
      </c>
      <c r="K1086">
        <v>1273.38018145973</v>
      </c>
      <c r="L1086">
        <v>1324.08274011039</v>
      </c>
      <c r="M1086">
        <v>23.031438752181799</v>
      </c>
      <c r="N1086">
        <v>0.88113940284403303</v>
      </c>
      <c r="O1086">
        <v>40.835248434899697</v>
      </c>
      <c r="P1086">
        <v>10.1230473863338</v>
      </c>
      <c r="Q1086">
        <v>6.0541089929642002E-2</v>
      </c>
    </row>
    <row r="1087" spans="1:17" hidden="1" x14ac:dyDescent="0.3">
      <c r="A1087" t="s">
        <v>2319</v>
      </c>
      <c r="B1087" t="s">
        <v>2320</v>
      </c>
      <c r="C1087" t="str">
        <f>IFERROR(VLOOKUP(Table1[[#This Row],[Ticker]],[1]!Table1[[Symbol]:[Industry]],2,FALSE),"-")</f>
        <v>-</v>
      </c>
      <c r="D1087" t="s">
        <v>819</v>
      </c>
      <c r="E1087">
        <v>1927.688388715</v>
      </c>
      <c r="F1087">
        <v>9.3800000000000008</v>
      </c>
      <c r="G1087">
        <v>-95.662550158487505</v>
      </c>
      <c r="H1087">
        <v>-9.0574608803323997</v>
      </c>
      <c r="I1087">
        <v>-62.634461899564002</v>
      </c>
      <c r="K1087">
        <v>12.2894296795962</v>
      </c>
      <c r="L1087">
        <v>16.9575383003524</v>
      </c>
      <c r="M1087">
        <v>21.428162892539799</v>
      </c>
      <c r="N1087">
        <v>0.47015982349653102</v>
      </c>
      <c r="O1087">
        <v>249.14712153518099</v>
      </c>
      <c r="P1087">
        <v>8.4393063583815007</v>
      </c>
      <c r="Q1087">
        <v>8.7231183411698998E-2</v>
      </c>
    </row>
    <row r="1088" spans="1:17" hidden="1" x14ac:dyDescent="0.3">
      <c r="A1088" t="s">
        <v>2321</v>
      </c>
      <c r="B1088" t="s">
        <v>2322</v>
      </c>
      <c r="C1088" t="str">
        <f>IFERROR(VLOOKUP(Table1[[#This Row],[Ticker]],[1]!Table1[[Symbol]:[Industry]],2,FALSE),"-")</f>
        <v>-</v>
      </c>
      <c r="D1088" t="s">
        <v>268</v>
      </c>
      <c r="E1088">
        <v>1927.3784112000001</v>
      </c>
      <c r="F1088">
        <v>474.35</v>
      </c>
      <c r="G1088">
        <v>25.954477281232901</v>
      </c>
      <c r="H1088">
        <v>18.917596270174201</v>
      </c>
      <c r="I1088">
        <v>-18.734062099841299</v>
      </c>
      <c r="J1088">
        <v>7.41602847924195</v>
      </c>
      <c r="K1088">
        <v>423.25487357914199</v>
      </c>
      <c r="L1088">
        <v>440.31377251732499</v>
      </c>
      <c r="M1088">
        <v>28.835087536668201</v>
      </c>
      <c r="N1088">
        <v>1.1263893178076501</v>
      </c>
      <c r="O1088">
        <v>35.100664066617398</v>
      </c>
      <c r="P1088">
        <v>56.2417654808959</v>
      </c>
      <c r="Q1088">
        <v>5.5874746058870002E-2</v>
      </c>
    </row>
    <row r="1089" spans="1:17" hidden="1" x14ac:dyDescent="0.3">
      <c r="A1089" t="s">
        <v>2323</v>
      </c>
      <c r="B1089" t="s">
        <v>2324</v>
      </c>
      <c r="C1089" t="str">
        <f>IFERROR(VLOOKUP(Table1[[#This Row],[Ticker]],[1]!Table1[[Symbol]:[Industry]],2,FALSE),"-")</f>
        <v>-</v>
      </c>
      <c r="D1089" t="s">
        <v>383</v>
      </c>
      <c r="E1089">
        <v>1922.488145325</v>
      </c>
      <c r="F1089">
        <v>11.75</v>
      </c>
      <c r="G1089">
        <v>-32.5823143054062</v>
      </c>
      <c r="H1089">
        <v>-9.4399287753631196</v>
      </c>
      <c r="I1089">
        <v>-15.581458811393601</v>
      </c>
      <c r="J1089">
        <v>-3.6468505723880802</v>
      </c>
      <c r="K1089">
        <v>12.3449605750047</v>
      </c>
      <c r="L1089">
        <v>12.596207775753101</v>
      </c>
      <c r="M1089">
        <v>40.750282947884401</v>
      </c>
      <c r="N1089">
        <v>0.50155739435184299</v>
      </c>
      <c r="O1089">
        <v>43.262411347517698</v>
      </c>
      <c r="P1089">
        <v>18.6868686868686</v>
      </c>
      <c r="Q1089">
        <v>0.199149957837709</v>
      </c>
    </row>
    <row r="1090" spans="1:17" hidden="1" x14ac:dyDescent="0.3">
      <c r="A1090" t="s">
        <v>2325</v>
      </c>
      <c r="B1090" t="s">
        <v>2326</v>
      </c>
      <c r="C1090" t="str">
        <f>IFERROR(VLOOKUP(Table1[[#This Row],[Ticker]],[1]!Table1[[Symbol]:[Industry]],2,FALSE),"-")</f>
        <v>-</v>
      </c>
      <c r="D1090" t="s">
        <v>1453</v>
      </c>
      <c r="E1090">
        <v>1911.9603386399999</v>
      </c>
      <c r="F1090">
        <v>2487.6</v>
      </c>
      <c r="G1090">
        <v>49.139223895498198</v>
      </c>
      <c r="H1090">
        <v>12.0265695451331</v>
      </c>
      <c r="I1090">
        <v>9.0001723315558095</v>
      </c>
      <c r="J1090">
        <v>9.10769632804225</v>
      </c>
      <c r="K1090">
        <v>2188.7065976139302</v>
      </c>
      <c r="L1090">
        <v>2087.3535561086901</v>
      </c>
      <c r="M1090">
        <v>43.218988371677803</v>
      </c>
      <c r="N1090">
        <v>2.9688397747318902</v>
      </c>
      <c r="O1090">
        <v>3.99380929409871</v>
      </c>
      <c r="P1090">
        <v>78.316189383893004</v>
      </c>
      <c r="Q1090">
        <v>0.151859179325599</v>
      </c>
    </row>
    <row r="1091" spans="1:17" x14ac:dyDescent="0.3">
      <c r="A1091" t="s">
        <v>2327</v>
      </c>
      <c r="B1091" t="s">
        <v>2328</v>
      </c>
      <c r="C1091" t="str">
        <f>IFERROR(VLOOKUP(Table1[[#This Row],[Ticker]],[1]!Table1[[Symbol]:[Industry]],2,FALSE),"-")</f>
        <v>-</v>
      </c>
      <c r="D1091" t="s">
        <v>283</v>
      </c>
      <c r="E1091">
        <v>1911.5539696000001</v>
      </c>
      <c r="F1091">
        <v>623.85</v>
      </c>
      <c r="G1091">
        <v>-17.321226225547498</v>
      </c>
      <c r="H1091">
        <v>2.70442847531426</v>
      </c>
      <c r="I1091">
        <v>-27.3041644989556</v>
      </c>
      <c r="J1091">
        <v>-6.0772409621329704</v>
      </c>
      <c r="K1091">
        <v>606.89293726784797</v>
      </c>
      <c r="L1091">
        <v>617.70915554571104</v>
      </c>
      <c r="M1091">
        <v>53.459550516160697</v>
      </c>
      <c r="N1091">
        <v>1.94435049626165</v>
      </c>
      <c r="O1091">
        <v>23.090486495151001</v>
      </c>
      <c r="P1091">
        <v>39.065983058403901</v>
      </c>
      <c r="Q1091">
        <v>-7.3911201500317006E-2</v>
      </c>
    </row>
    <row r="1092" spans="1:17" hidden="1" x14ac:dyDescent="0.3">
      <c r="A1092" t="s">
        <v>2329</v>
      </c>
      <c r="B1092" t="s">
        <v>2330</v>
      </c>
      <c r="C1092" t="str">
        <f>IFERROR(VLOOKUP(Table1[[#This Row],[Ticker]],[1]!Table1[[Symbol]:[Industry]],2,FALSE),"-")</f>
        <v>-</v>
      </c>
      <c r="D1092" t="s">
        <v>2331</v>
      </c>
      <c r="E1092">
        <v>1906.5157125000001</v>
      </c>
      <c r="F1092">
        <v>1155.45</v>
      </c>
      <c r="G1092">
        <v>-2.8043092929789899</v>
      </c>
      <c r="H1092">
        <v>-8.8893963260964899</v>
      </c>
      <c r="I1092">
        <v>-20.745076180958002</v>
      </c>
      <c r="J1092">
        <v>3.9943168956250101</v>
      </c>
      <c r="K1092">
        <v>1139.74447626707</v>
      </c>
      <c r="L1092">
        <v>1135.30564198963</v>
      </c>
      <c r="M1092">
        <v>58.364265749748</v>
      </c>
      <c r="N1092">
        <v>0.96565147655792305</v>
      </c>
      <c r="O1092">
        <v>25.574451512397701</v>
      </c>
      <c r="P1092">
        <v>38.776122988229602</v>
      </c>
      <c r="Q1092">
        <v>0.10872300626619801</v>
      </c>
    </row>
    <row r="1093" spans="1:17" hidden="1" x14ac:dyDescent="0.3">
      <c r="A1093" t="s">
        <v>2332</v>
      </c>
      <c r="B1093" t="s">
        <v>2333</v>
      </c>
      <c r="C1093" t="str">
        <f>IFERROR(VLOOKUP(Table1[[#This Row],[Ticker]],[1]!Table1[[Symbol]:[Industry]],2,FALSE),"-")</f>
        <v>-</v>
      </c>
      <c r="D1093" t="s">
        <v>1565</v>
      </c>
      <c r="E1093">
        <v>1906.0882018</v>
      </c>
      <c r="F1093">
        <v>62.59</v>
      </c>
      <c r="G1093">
        <v>-5.2922123828219103</v>
      </c>
      <c r="H1093">
        <v>-3.9798179818131398</v>
      </c>
      <c r="I1093">
        <v>2.7521925076554901</v>
      </c>
      <c r="J1093">
        <v>-0.82130374695125496</v>
      </c>
      <c r="K1093">
        <v>62.171140126682097</v>
      </c>
      <c r="L1093">
        <v>57.6357382030602</v>
      </c>
      <c r="M1093">
        <v>59.453032016997597</v>
      </c>
      <c r="N1093">
        <v>0.92084932428417399</v>
      </c>
      <c r="O1093">
        <v>5.3043617191244499</v>
      </c>
      <c r="P1093">
        <v>26.4444444444444</v>
      </c>
      <c r="Q1093">
        <v>-2.8326200589973E-2</v>
      </c>
    </row>
    <row r="1094" spans="1:17" hidden="1" x14ac:dyDescent="0.3">
      <c r="A1094" t="s">
        <v>2334</v>
      </c>
      <c r="B1094" t="s">
        <v>2335</v>
      </c>
      <c r="C1094" t="str">
        <f>IFERROR(VLOOKUP(Table1[[#This Row],[Ticker]],[1]!Table1[[Symbol]:[Industry]],2,FALSE),"-")</f>
        <v>-</v>
      </c>
      <c r="D1094" t="s">
        <v>621</v>
      </c>
      <c r="E1094">
        <v>1905.0985629299901</v>
      </c>
      <c r="F1094">
        <v>398.8</v>
      </c>
      <c r="G1094">
        <v>8.7447269171722901</v>
      </c>
      <c r="H1094">
        <v>2.5915546211667899</v>
      </c>
      <c r="I1094">
        <v>-18.987021973054301</v>
      </c>
      <c r="J1094">
        <v>-10.0520172910825</v>
      </c>
      <c r="K1094">
        <v>409.37334695631</v>
      </c>
      <c r="L1094">
        <v>396.34714123035701</v>
      </c>
      <c r="M1094">
        <v>22.612850572840699</v>
      </c>
      <c r="N1094">
        <v>1.5583786472680501</v>
      </c>
      <c r="O1094">
        <v>57.961384152457299</v>
      </c>
      <c r="P1094">
        <v>45.6803652968036</v>
      </c>
      <c r="Q1094">
        <v>0.121431457573169</v>
      </c>
    </row>
    <row r="1095" spans="1:17" hidden="1" x14ac:dyDescent="0.3">
      <c r="A1095" t="s">
        <v>2336</v>
      </c>
      <c r="B1095" t="s">
        <v>2337</v>
      </c>
      <c r="C1095" t="str">
        <f>IFERROR(VLOOKUP(Table1[[#This Row],[Ticker]],[1]!Table1[[Symbol]:[Industry]],2,FALSE),"-")</f>
        <v>-</v>
      </c>
      <c r="D1095" t="s">
        <v>1565</v>
      </c>
      <c r="E1095">
        <v>1905.052968</v>
      </c>
      <c r="F1095">
        <v>62.68</v>
      </c>
      <c r="G1095">
        <v>-5.0458373107598202</v>
      </c>
      <c r="H1095">
        <v>-3.9324713576594901</v>
      </c>
      <c r="I1095">
        <v>2.8330053732409399</v>
      </c>
      <c r="J1095">
        <v>-0.83724251274513795</v>
      </c>
      <c r="K1095">
        <v>62.149338149158702</v>
      </c>
      <c r="L1095">
        <v>57.6276750898272</v>
      </c>
      <c r="M1095">
        <v>55.931821315525497</v>
      </c>
      <c r="N1095">
        <v>0.86524453725932005</v>
      </c>
      <c r="O1095">
        <v>6.33375877472879</v>
      </c>
      <c r="P1095">
        <v>27.3724852672221</v>
      </c>
      <c r="Q1095">
        <v>-2.9924776916618E-2</v>
      </c>
    </row>
    <row r="1096" spans="1:17" hidden="1" x14ac:dyDescent="0.3">
      <c r="A1096" t="s">
        <v>2338</v>
      </c>
      <c r="B1096" t="s">
        <v>2339</v>
      </c>
      <c r="C1096" t="str">
        <f>IFERROR(VLOOKUP(Table1[[#This Row],[Ticker]],[1]!Table1[[Symbol]:[Industry]],2,FALSE),"-")</f>
        <v>-</v>
      </c>
      <c r="D1096" t="s">
        <v>668</v>
      </c>
      <c r="E1096">
        <v>1901.11000107</v>
      </c>
      <c r="F1096">
        <v>759.76</v>
      </c>
      <c r="G1096">
        <v>39.868198714097304</v>
      </c>
      <c r="H1096">
        <v>4.9606368505178099E-2</v>
      </c>
      <c r="I1096">
        <v>25.147909753118199</v>
      </c>
      <c r="J1096">
        <v>-1.1891877348495901</v>
      </c>
      <c r="K1096">
        <v>715.84698839766702</v>
      </c>
      <c r="L1096">
        <v>614.90508140595705</v>
      </c>
      <c r="M1096">
        <v>43.078312623575101</v>
      </c>
      <c r="N1096">
        <v>0.87740230753413395</v>
      </c>
      <c r="O1096">
        <v>3.4208171001368801</v>
      </c>
      <c r="P1096">
        <v>71.2907225791906</v>
      </c>
      <c r="Q1096">
        <v>-3.6227040049000002E-5</v>
      </c>
    </row>
    <row r="1097" spans="1:17" hidden="1" x14ac:dyDescent="0.3">
      <c r="A1097" t="s">
        <v>2340</v>
      </c>
      <c r="B1097" t="s">
        <v>2341</v>
      </c>
      <c r="C1097" t="str">
        <f>IFERROR(VLOOKUP(Table1[[#This Row],[Ticker]],[1]!Table1[[Symbol]:[Industry]],2,FALSE),"-")</f>
        <v>-</v>
      </c>
      <c r="D1097" t="s">
        <v>621</v>
      </c>
      <c r="E1097">
        <v>1898.5494000000001</v>
      </c>
      <c r="F1097">
        <v>348.1</v>
      </c>
      <c r="G1097">
        <v>6.3620062058528202</v>
      </c>
      <c r="H1097">
        <v>0.25477481316542899</v>
      </c>
      <c r="I1097">
        <v>-9.6821751682075394</v>
      </c>
      <c r="J1097">
        <v>0.52184341321984695</v>
      </c>
      <c r="K1097">
        <v>342.09069081101802</v>
      </c>
      <c r="L1097">
        <v>326.18153658865702</v>
      </c>
      <c r="M1097">
        <v>33.034815572997097</v>
      </c>
      <c r="N1097">
        <v>0.81782139663630604</v>
      </c>
      <c r="O1097">
        <v>13.358230393565</v>
      </c>
      <c r="P1097">
        <v>53.348017621145303</v>
      </c>
      <c r="Q1097">
        <v>0.101267329644778</v>
      </c>
    </row>
    <row r="1098" spans="1:17" hidden="1" x14ac:dyDescent="0.3">
      <c r="A1098" t="s">
        <v>2342</v>
      </c>
      <c r="B1098" t="s">
        <v>2343</v>
      </c>
      <c r="C1098" t="str">
        <f>IFERROR(VLOOKUP(Table1[[#This Row],[Ticker]],[1]!Table1[[Symbol]:[Industry]],2,FALSE),"-")</f>
        <v>-</v>
      </c>
      <c r="D1098" t="s">
        <v>238</v>
      </c>
      <c r="E1098">
        <v>1889.5069896499999</v>
      </c>
      <c r="F1098">
        <v>1349.05</v>
      </c>
      <c r="G1098">
        <v>-6.8394331771402701</v>
      </c>
      <c r="H1098">
        <v>-7.6609606502203604</v>
      </c>
      <c r="I1098">
        <v>-21.197224146599599</v>
      </c>
      <c r="J1098">
        <v>-4.7245843032008601</v>
      </c>
      <c r="K1098">
        <v>1352.69063933654</v>
      </c>
      <c r="L1098">
        <v>1342.69989721154</v>
      </c>
      <c r="M1098">
        <v>59.014623874948001</v>
      </c>
      <c r="N1098">
        <v>2.4697717794902601</v>
      </c>
      <c r="O1098">
        <v>31.203439457395898</v>
      </c>
      <c r="P1098">
        <v>32.000978473581199</v>
      </c>
      <c r="Q1098">
        <v>0.120300170270821</v>
      </c>
    </row>
    <row r="1099" spans="1:17" hidden="1" x14ac:dyDescent="0.3">
      <c r="A1099" t="s">
        <v>2344</v>
      </c>
      <c r="B1099" t="s">
        <v>2345</v>
      </c>
      <c r="C1099" t="str">
        <f>IFERROR(VLOOKUP(Table1[[#This Row],[Ticker]],[1]!Table1[[Symbol]:[Industry]],2,FALSE),"-")</f>
        <v>-</v>
      </c>
      <c r="D1099" t="s">
        <v>238</v>
      </c>
      <c r="E1099">
        <v>1883.411396</v>
      </c>
      <c r="F1099">
        <v>1489.95</v>
      </c>
      <c r="G1099">
        <v>31.655407268393901</v>
      </c>
      <c r="H1099">
        <v>-5.7477073542303803</v>
      </c>
      <c r="I1099">
        <v>-0.37001294763178899</v>
      </c>
      <c r="J1099">
        <v>2.9594627351459302</v>
      </c>
      <c r="K1099">
        <v>1329.1915675222699</v>
      </c>
      <c r="L1099">
        <v>1269.5175025147901</v>
      </c>
      <c r="M1099">
        <v>58.121742740919103</v>
      </c>
      <c r="N1099">
        <v>1.9624234701688701</v>
      </c>
      <c r="O1099">
        <v>5.3726635121983799</v>
      </c>
      <c r="P1099">
        <v>62.836065573770497</v>
      </c>
      <c r="Q1099">
        <v>2.6286491575141999E-2</v>
      </c>
    </row>
    <row r="1100" spans="1:17" hidden="1" x14ac:dyDescent="0.3">
      <c r="A1100" t="s">
        <v>2346</v>
      </c>
      <c r="B1100" t="s">
        <v>2347</v>
      </c>
      <c r="C1100" t="str">
        <f>IFERROR(VLOOKUP(Table1[[#This Row],[Ticker]],[1]!Table1[[Symbol]:[Industry]],2,FALSE),"-")</f>
        <v>-</v>
      </c>
      <c r="E1100">
        <v>1880.096988815</v>
      </c>
      <c r="F1100">
        <v>6013.25</v>
      </c>
      <c r="G1100">
        <v>93.863123194898506</v>
      </c>
      <c r="H1100">
        <v>39.8586004222486</v>
      </c>
      <c r="I1100">
        <v>81.972109440264902</v>
      </c>
      <c r="J1100">
        <v>28.101806288221599</v>
      </c>
      <c r="K1100">
        <v>3951.75513438192</v>
      </c>
      <c r="L1100">
        <v>3317.1548462566402</v>
      </c>
      <c r="M1100">
        <v>53.547918121879</v>
      </c>
      <c r="N1100">
        <v>1.4870087952689099</v>
      </c>
      <c r="O1100">
        <v>7.1467176651561104</v>
      </c>
      <c r="P1100">
        <v>153.296124684077</v>
      </c>
      <c r="Q1100">
        <v>0.13820619393396</v>
      </c>
    </row>
    <row r="1101" spans="1:17" hidden="1" x14ac:dyDescent="0.3">
      <c r="A1101" t="s">
        <v>2348</v>
      </c>
      <c r="B1101" t="s">
        <v>2349</v>
      </c>
      <c r="C1101" t="str">
        <f>IFERROR(VLOOKUP(Table1[[#This Row],[Ticker]],[1]!Table1[[Symbol]:[Industry]],2,FALSE),"-")</f>
        <v>-</v>
      </c>
      <c r="D1101" t="s">
        <v>235</v>
      </c>
      <c r="E1101">
        <v>1879.5462434999999</v>
      </c>
      <c r="F1101">
        <v>517.29999999999995</v>
      </c>
      <c r="G1101">
        <v>22.812244368576401</v>
      </c>
      <c r="H1101">
        <v>6.2408931575704898</v>
      </c>
      <c r="I1101">
        <v>-3.8418995806535898</v>
      </c>
      <c r="J1101">
        <v>11.131947597894101</v>
      </c>
      <c r="K1101">
        <v>457.60976786018898</v>
      </c>
      <c r="L1101">
        <v>431.61834631206301</v>
      </c>
      <c r="M1101">
        <v>71.043829403912497</v>
      </c>
      <c r="N1101">
        <v>2.3258030468481001</v>
      </c>
      <c r="O1101">
        <v>10.3808235066692</v>
      </c>
      <c r="P1101">
        <v>51.589743589743499</v>
      </c>
      <c r="Q1101">
        <v>0.13935604380759001</v>
      </c>
    </row>
    <row r="1102" spans="1:17" hidden="1" x14ac:dyDescent="0.3">
      <c r="A1102" t="s">
        <v>2350</v>
      </c>
      <c r="B1102" t="s">
        <v>2351</v>
      </c>
      <c r="C1102" t="str">
        <f>IFERROR(VLOOKUP(Table1[[#This Row],[Ticker]],[1]!Table1[[Symbol]:[Industry]],2,FALSE),"-")</f>
        <v>-</v>
      </c>
      <c r="D1102" t="s">
        <v>597</v>
      </c>
      <c r="E1102">
        <v>1878.40574829</v>
      </c>
      <c r="F1102">
        <v>135.27000000000001</v>
      </c>
      <c r="G1102">
        <v>93.043851390892101</v>
      </c>
      <c r="H1102">
        <v>13.586177560198699</v>
      </c>
      <c r="I1102">
        <v>32.336533412006801</v>
      </c>
      <c r="J1102">
        <v>10.5882079703816</v>
      </c>
      <c r="K1102">
        <v>109.049464692184</v>
      </c>
      <c r="L1102">
        <v>99.356331316475803</v>
      </c>
      <c r="M1102">
        <v>45.2397938342597</v>
      </c>
      <c r="N1102">
        <v>3.24423292793493</v>
      </c>
      <c r="O1102">
        <v>3.99940859022696</v>
      </c>
      <c r="P1102">
        <v>122.85008237232201</v>
      </c>
      <c r="Q1102">
        <v>4.5261893402550997E-2</v>
      </c>
    </row>
    <row r="1103" spans="1:17" hidden="1" x14ac:dyDescent="0.3">
      <c r="A1103" t="s">
        <v>2352</v>
      </c>
      <c r="B1103" t="s">
        <v>2353</v>
      </c>
      <c r="C1103" t="str">
        <f>IFERROR(VLOOKUP(Table1[[#This Row],[Ticker]],[1]!Table1[[Symbol]:[Industry]],2,FALSE),"-")</f>
        <v>-</v>
      </c>
      <c r="D1103" t="s">
        <v>454</v>
      </c>
      <c r="E1103">
        <v>1877.5340000000001</v>
      </c>
      <c r="F1103">
        <v>1327.8</v>
      </c>
      <c r="G1103">
        <v>14.969938987431</v>
      </c>
      <c r="H1103">
        <v>3.3742189597601699</v>
      </c>
      <c r="I1103">
        <v>-12.652254300603101</v>
      </c>
      <c r="J1103">
        <v>-0.85125603382219395</v>
      </c>
      <c r="K1103">
        <v>1273.3716395403801</v>
      </c>
      <c r="L1103">
        <v>1221.6255397806999</v>
      </c>
      <c r="M1103">
        <v>52.143048954518399</v>
      </c>
      <c r="N1103">
        <v>2.2748106210705998</v>
      </c>
      <c r="O1103">
        <v>20.876638047898702</v>
      </c>
      <c r="P1103">
        <v>43.872575576985497</v>
      </c>
      <c r="Q1103">
        <v>0.101679598305198</v>
      </c>
    </row>
    <row r="1104" spans="1:17" hidden="1" x14ac:dyDescent="0.3">
      <c r="A1104" t="s">
        <v>2354</v>
      </c>
      <c r="B1104" t="s">
        <v>2355</v>
      </c>
      <c r="C1104" t="str">
        <f>IFERROR(VLOOKUP(Table1[[#This Row],[Ticker]],[1]!Table1[[Symbol]:[Industry]],2,FALSE),"-")</f>
        <v>-</v>
      </c>
      <c r="D1104" t="s">
        <v>101</v>
      </c>
      <c r="E1104">
        <v>1873.83799250999</v>
      </c>
      <c r="F1104">
        <v>2909.9</v>
      </c>
      <c r="G1104">
        <v>-32.117258877749997</v>
      </c>
      <c r="H1104">
        <v>16.058280408104999</v>
      </c>
      <c r="I1104">
        <v>-6.1522052103037996</v>
      </c>
      <c r="J1104">
        <v>1.8008187819819499</v>
      </c>
      <c r="K1104">
        <v>2695.3243828046102</v>
      </c>
      <c r="L1104">
        <v>2761.5536521054501</v>
      </c>
      <c r="M1104">
        <v>35.725712391542302</v>
      </c>
      <c r="N1104">
        <v>1.58603388104259</v>
      </c>
      <c r="O1104">
        <v>10.5192618303034</v>
      </c>
      <c r="P1104">
        <v>24.055165945473501</v>
      </c>
      <c r="Q1104">
        <v>-0.124688168381624</v>
      </c>
    </row>
    <row r="1105" spans="1:17" hidden="1" x14ac:dyDescent="0.3">
      <c r="A1105" t="s">
        <v>2356</v>
      </c>
      <c r="B1105" t="s">
        <v>2357</v>
      </c>
      <c r="C1105" t="str">
        <f>IFERROR(VLOOKUP(Table1[[#This Row],[Ticker]],[1]!Table1[[Symbol]:[Industry]],2,FALSE),"-")</f>
        <v>-</v>
      </c>
      <c r="D1105" t="s">
        <v>95</v>
      </c>
      <c r="E1105">
        <v>1863.04090329</v>
      </c>
      <c r="F1105">
        <v>165.8</v>
      </c>
      <c r="G1105">
        <v>0.94455227776061002</v>
      </c>
      <c r="H1105">
        <v>-11.4652855541602</v>
      </c>
      <c r="I1105">
        <v>-16.690779699591101</v>
      </c>
      <c r="J1105">
        <v>-4.1233871855172604</v>
      </c>
      <c r="K1105">
        <v>167.61687965974801</v>
      </c>
      <c r="L1105">
        <v>164.883998405043</v>
      </c>
      <c r="M1105">
        <v>62.941045189900997</v>
      </c>
      <c r="N1105">
        <v>1.1039061996960899</v>
      </c>
      <c r="O1105">
        <v>30.5790108564535</v>
      </c>
      <c r="P1105">
        <v>37.879417879417801</v>
      </c>
      <c r="Q1105">
        <v>6.6457617064788005E-2</v>
      </c>
    </row>
    <row r="1106" spans="1:17" hidden="1" x14ac:dyDescent="0.3">
      <c r="A1106" t="s">
        <v>2358</v>
      </c>
      <c r="B1106" t="s">
        <v>2359</v>
      </c>
      <c r="C1106" t="str">
        <f>IFERROR(VLOOKUP(Table1[[#This Row],[Ticker]],[1]!Table1[[Symbol]:[Industry]],2,FALSE),"-")</f>
        <v>-</v>
      </c>
      <c r="D1106" t="s">
        <v>211</v>
      </c>
      <c r="E1106">
        <v>1858.5397697999999</v>
      </c>
      <c r="F1106">
        <v>1262.45</v>
      </c>
      <c r="G1106">
        <v>268.23228018549702</v>
      </c>
      <c r="H1106">
        <v>3.0728826545577501</v>
      </c>
      <c r="I1106">
        <v>113.046691017689</v>
      </c>
      <c r="J1106">
        <v>0.65467709927691298</v>
      </c>
      <c r="K1106">
        <v>1213.74218680436</v>
      </c>
      <c r="L1106">
        <v>925.71038020236404</v>
      </c>
      <c r="M1106">
        <v>40.511765207133699</v>
      </c>
      <c r="N1106">
        <v>1.4008156857306899</v>
      </c>
      <c r="O1106">
        <v>18.2423066260049</v>
      </c>
      <c r="P1106">
        <v>300.77777777777698</v>
      </c>
      <c r="Q1106">
        <v>0.14246632562609399</v>
      </c>
    </row>
    <row r="1107" spans="1:17" hidden="1" x14ac:dyDescent="0.3">
      <c r="A1107" t="s">
        <v>2360</v>
      </c>
      <c r="B1107" t="s">
        <v>2361</v>
      </c>
      <c r="C1107" t="str">
        <f>IFERROR(VLOOKUP(Table1[[#This Row],[Ticker]],[1]!Table1[[Symbol]:[Industry]],2,FALSE),"-")</f>
        <v>-</v>
      </c>
      <c r="D1107" t="s">
        <v>124</v>
      </c>
      <c r="E1107">
        <v>1854.6085157349901</v>
      </c>
      <c r="F1107">
        <v>17.68</v>
      </c>
      <c r="G1107">
        <v>47.885840220468502</v>
      </c>
      <c r="H1107">
        <v>-2.7006052142234598</v>
      </c>
      <c r="I1107">
        <v>-7.3924515585056998</v>
      </c>
      <c r="J1107">
        <v>-5.4503669681932401</v>
      </c>
      <c r="K1107">
        <v>17.708145154975401</v>
      </c>
      <c r="L1107">
        <v>16.764381508559101</v>
      </c>
      <c r="M1107">
        <v>36.516626036305802</v>
      </c>
      <c r="N1107">
        <v>1.56451746097625</v>
      </c>
      <c r="O1107">
        <v>49.067570430685599</v>
      </c>
      <c r="P1107">
        <v>85.178886238722299</v>
      </c>
      <c r="Q1107">
        <v>0.165653887618468</v>
      </c>
    </row>
    <row r="1108" spans="1:17" hidden="1" x14ac:dyDescent="0.3">
      <c r="A1108" t="s">
        <v>2362</v>
      </c>
      <c r="B1108" t="s">
        <v>2363</v>
      </c>
      <c r="C1108" t="str">
        <f>IFERROR(VLOOKUP(Table1[[#This Row],[Ticker]],[1]!Table1[[Symbol]:[Industry]],2,FALSE),"-")</f>
        <v>-</v>
      </c>
      <c r="D1108" t="s">
        <v>1812</v>
      </c>
      <c r="E1108">
        <v>1844.48</v>
      </c>
      <c r="F1108">
        <v>291.8</v>
      </c>
      <c r="G1108">
        <v>41.195094466019</v>
      </c>
      <c r="H1108">
        <v>-0.41518603053714898</v>
      </c>
      <c r="I1108">
        <v>5.5167845451406503</v>
      </c>
      <c r="J1108">
        <v>-1.12985182217475</v>
      </c>
      <c r="K1108">
        <v>289.476374778278</v>
      </c>
      <c r="L1108">
        <v>263.67804418177701</v>
      </c>
      <c r="M1108">
        <v>39.697548517460397</v>
      </c>
      <c r="N1108">
        <v>0.34313210803990901</v>
      </c>
      <c r="O1108">
        <v>13.690884167237799</v>
      </c>
      <c r="P1108">
        <v>69.012452939472894</v>
      </c>
      <c r="Q1108">
        <v>0.20682611693481301</v>
      </c>
    </row>
    <row r="1109" spans="1:17" hidden="1" x14ac:dyDescent="0.3">
      <c r="A1109" t="s">
        <v>2364</v>
      </c>
      <c r="B1109" t="s">
        <v>2365</v>
      </c>
      <c r="C1109" t="str">
        <f>IFERROR(VLOOKUP(Table1[[#This Row],[Ticker]],[1]!Table1[[Symbol]:[Industry]],2,FALSE),"-")</f>
        <v>-</v>
      </c>
      <c r="D1109" t="s">
        <v>400</v>
      </c>
      <c r="E1109">
        <v>1840.29285410999</v>
      </c>
      <c r="F1109">
        <v>228.49</v>
      </c>
      <c r="G1109">
        <v>-17.023715329235301</v>
      </c>
      <c r="H1109">
        <v>14.0215659674615</v>
      </c>
      <c r="I1109">
        <v>-1.04729367205437</v>
      </c>
      <c r="J1109">
        <v>6.6373839406102801</v>
      </c>
      <c r="K1109">
        <v>196.11372935280801</v>
      </c>
      <c r="M1109">
        <v>65.593615959497797</v>
      </c>
      <c r="N1109">
        <v>2.52362314631013</v>
      </c>
      <c r="O1109">
        <v>4.4247012998380502</v>
      </c>
      <c r="P1109">
        <v>51.719787516600199</v>
      </c>
    </row>
    <row r="1110" spans="1:17" hidden="1" x14ac:dyDescent="0.3">
      <c r="A1110" t="s">
        <v>2366</v>
      </c>
      <c r="B1110" t="s">
        <v>2367</v>
      </c>
      <c r="C1110" t="str">
        <f>IFERROR(VLOOKUP(Table1[[#This Row],[Ticker]],[1]!Table1[[Symbol]:[Industry]],2,FALSE),"-")</f>
        <v>-</v>
      </c>
      <c r="D1110" t="s">
        <v>649</v>
      </c>
      <c r="E1110">
        <v>1839.9638010000001</v>
      </c>
      <c r="F1110">
        <v>279.38</v>
      </c>
      <c r="G1110">
        <v>5.0707124966360499</v>
      </c>
      <c r="H1110">
        <v>4.6912131523889604</v>
      </c>
      <c r="I1110">
        <v>-18.138200285630301</v>
      </c>
      <c r="J1110">
        <v>-0.54361021143648802</v>
      </c>
      <c r="K1110">
        <v>266.05886639952598</v>
      </c>
      <c r="L1110">
        <v>265.31501471316199</v>
      </c>
      <c r="M1110">
        <v>38.105631659075499</v>
      </c>
      <c r="N1110">
        <v>1.73684873085251</v>
      </c>
      <c r="O1110">
        <v>18.476626816522199</v>
      </c>
      <c r="P1110">
        <v>38.375433382862802</v>
      </c>
      <c r="Q1110">
        <v>5.4944029737901003E-2</v>
      </c>
    </row>
    <row r="1111" spans="1:17" hidden="1" x14ac:dyDescent="0.3">
      <c r="A1111" t="s">
        <v>2368</v>
      </c>
      <c r="B1111" t="s">
        <v>2369</v>
      </c>
      <c r="C1111" t="str">
        <f>IFERROR(VLOOKUP(Table1[[#This Row],[Ticker]],[1]!Table1[[Symbol]:[Industry]],2,FALSE),"-")</f>
        <v>-</v>
      </c>
      <c r="D1111" t="s">
        <v>21</v>
      </c>
      <c r="E1111">
        <v>1834.616950655</v>
      </c>
      <c r="F1111">
        <v>377</v>
      </c>
      <c r="G1111">
        <v>54.6004112348243</v>
      </c>
      <c r="H1111">
        <v>-1.1212829649790399</v>
      </c>
      <c r="I1111">
        <v>-31.641111397801399</v>
      </c>
      <c r="J1111">
        <v>3.2311209713592102</v>
      </c>
      <c r="K1111">
        <v>385.242591583918</v>
      </c>
      <c r="L1111">
        <v>378.33213895494401</v>
      </c>
      <c r="M1111">
        <v>38.872855731768098</v>
      </c>
      <c r="N1111">
        <v>0.74733656462708697</v>
      </c>
      <c r="O1111">
        <v>83.222811671087499</v>
      </c>
      <c r="P1111">
        <v>89.209535759096596</v>
      </c>
      <c r="Q1111">
        <v>0.12526806570790699</v>
      </c>
    </row>
    <row r="1112" spans="1:17" hidden="1" x14ac:dyDescent="0.3">
      <c r="A1112" t="s">
        <v>2370</v>
      </c>
      <c r="B1112" t="s">
        <v>2371</v>
      </c>
      <c r="C1112" t="str">
        <f>IFERROR(VLOOKUP(Table1[[#This Row],[Ticker]],[1]!Table1[[Symbol]:[Industry]],2,FALSE),"-")</f>
        <v>-</v>
      </c>
      <c r="D1112" t="s">
        <v>296</v>
      </c>
      <c r="E1112">
        <v>1832.7425192200001</v>
      </c>
      <c r="F1112">
        <v>25.82</v>
      </c>
      <c r="G1112">
        <v>77.834299167507496</v>
      </c>
      <c r="H1112">
        <v>-9.7931033785377295</v>
      </c>
      <c r="I1112">
        <v>-20.1944211381999</v>
      </c>
      <c r="J1112">
        <v>-5.6990509078456197</v>
      </c>
      <c r="K1112">
        <v>26.868674505784099</v>
      </c>
      <c r="L1112">
        <v>25.379379334285002</v>
      </c>
      <c r="M1112">
        <v>55.949018350612697</v>
      </c>
      <c r="N1112">
        <v>0.61018629251663203</v>
      </c>
      <c r="O1112">
        <v>62.664601084430601</v>
      </c>
      <c r="P1112">
        <v>115.166666666666</v>
      </c>
      <c r="Q1112">
        <v>0.112679564421476</v>
      </c>
    </row>
    <row r="1113" spans="1:17" hidden="1" x14ac:dyDescent="0.3">
      <c r="A1113" t="s">
        <v>2372</v>
      </c>
      <c r="B1113" t="s">
        <v>2373</v>
      </c>
      <c r="C1113" t="str">
        <f>IFERROR(VLOOKUP(Table1[[#This Row],[Ticker]],[1]!Table1[[Symbol]:[Industry]],2,FALSE),"-")</f>
        <v>-</v>
      </c>
      <c r="D1113" t="s">
        <v>2374</v>
      </c>
      <c r="E1113">
        <v>1832.08006</v>
      </c>
      <c r="F1113">
        <v>164.55</v>
      </c>
      <c r="G1113">
        <v>31.822403986128901</v>
      </c>
      <c r="H1113">
        <v>-13.724988895307501</v>
      </c>
      <c r="I1113">
        <v>47.798825643309897</v>
      </c>
      <c r="J1113">
        <v>-2.58589550983532</v>
      </c>
      <c r="K1113">
        <v>171.03096686377299</v>
      </c>
      <c r="M1113">
        <v>71.670619633202605</v>
      </c>
      <c r="N1113">
        <v>1.73548880066865</v>
      </c>
      <c r="O1113">
        <v>50.805226374961997</v>
      </c>
      <c r="P1113">
        <v>85.199774901519405</v>
      </c>
    </row>
    <row r="1114" spans="1:17" hidden="1" x14ac:dyDescent="0.3">
      <c r="A1114" t="s">
        <v>2375</v>
      </c>
      <c r="B1114" t="s">
        <v>2376</v>
      </c>
      <c r="C1114" t="str">
        <f>IFERROR(VLOOKUP(Table1[[#This Row],[Ticker]],[1]!Table1[[Symbol]:[Industry]],2,FALSE),"-")</f>
        <v>-</v>
      </c>
      <c r="D1114" t="s">
        <v>255</v>
      </c>
      <c r="E1114">
        <v>1831.16556975</v>
      </c>
      <c r="F1114">
        <v>318.39999999999998</v>
      </c>
      <c r="G1114">
        <v>87.845485497041295</v>
      </c>
      <c r="H1114">
        <v>3.92978021934587</v>
      </c>
      <c r="I1114">
        <v>-6.3558427026252096</v>
      </c>
      <c r="J1114">
        <v>0.66576478856351295</v>
      </c>
      <c r="K1114">
        <v>298.64785670108898</v>
      </c>
      <c r="L1114">
        <v>261.92828285122698</v>
      </c>
      <c r="M1114">
        <v>43.853693080952297</v>
      </c>
      <c r="N1114">
        <v>1.3620943895103801</v>
      </c>
      <c r="O1114">
        <v>10.2386934673367</v>
      </c>
      <c r="P1114">
        <v>121.111111111111</v>
      </c>
      <c r="Q1114">
        <v>0.1584953236702</v>
      </c>
    </row>
    <row r="1115" spans="1:17" hidden="1" x14ac:dyDescent="0.3">
      <c r="A1115" t="s">
        <v>2377</v>
      </c>
      <c r="B1115" t="s">
        <v>2378</v>
      </c>
      <c r="C1115" t="str">
        <f>IFERROR(VLOOKUP(Table1[[#This Row],[Ticker]],[1]!Table1[[Symbol]:[Industry]],2,FALSE),"-")</f>
        <v>-</v>
      </c>
      <c r="D1115" t="s">
        <v>255</v>
      </c>
      <c r="E1115">
        <v>1825.6320477849999</v>
      </c>
      <c r="F1115">
        <v>1301.45</v>
      </c>
      <c r="G1115">
        <v>-1.9108043498380101</v>
      </c>
      <c r="H1115">
        <v>-3.1673240452194098</v>
      </c>
      <c r="I1115">
        <v>-10.9058796025679</v>
      </c>
      <c r="J1115">
        <v>1.43088778053138</v>
      </c>
      <c r="K1115">
        <v>1241.73892270683</v>
      </c>
      <c r="L1115">
        <v>1179.39613434086</v>
      </c>
      <c r="M1115">
        <v>46.714663388671703</v>
      </c>
      <c r="N1115">
        <v>1.0076057844383099</v>
      </c>
      <c r="O1115">
        <v>15.1792231741519</v>
      </c>
      <c r="P1115">
        <v>45.405284620970903</v>
      </c>
      <c r="Q1115">
        <v>8.3853027461700994E-2</v>
      </c>
    </row>
    <row r="1116" spans="1:17" hidden="1" x14ac:dyDescent="0.3">
      <c r="A1116" t="s">
        <v>2379</v>
      </c>
      <c r="B1116" t="s">
        <v>2380</v>
      </c>
      <c r="C1116" t="str">
        <f>IFERROR(VLOOKUP(Table1[[#This Row],[Ticker]],[1]!Table1[[Symbol]:[Industry]],2,FALSE),"-")</f>
        <v>-</v>
      </c>
      <c r="D1116" t="s">
        <v>255</v>
      </c>
      <c r="E1116">
        <v>1823.1148823999999</v>
      </c>
      <c r="F1116">
        <v>1278.8499999999999</v>
      </c>
      <c r="G1116">
        <v>44.813657525990699</v>
      </c>
      <c r="H1116">
        <v>6.9257121027885198</v>
      </c>
      <c r="I1116">
        <v>39.804648094282399</v>
      </c>
      <c r="J1116">
        <v>0.32220006524333999</v>
      </c>
      <c r="K1116">
        <v>1062.00279727469</v>
      </c>
      <c r="L1116">
        <v>933.46774035818703</v>
      </c>
      <c r="M1116">
        <v>82.158519087891307</v>
      </c>
      <c r="N1116">
        <v>1.7426914030810801</v>
      </c>
      <c r="O1116">
        <v>4.2342729796301404</v>
      </c>
      <c r="P1116">
        <v>72.3517520215633</v>
      </c>
      <c r="Q1116">
        <v>6.4527863541625999E-2</v>
      </c>
    </row>
    <row r="1117" spans="1:17" hidden="1" x14ac:dyDescent="0.3">
      <c r="A1117" t="s">
        <v>2381</v>
      </c>
      <c r="B1117" t="s">
        <v>2382</v>
      </c>
      <c r="C1117" t="str">
        <f>IFERROR(VLOOKUP(Table1[[#This Row],[Ticker]],[1]!Table1[[Symbol]:[Industry]],2,FALSE),"-")</f>
        <v>-</v>
      </c>
      <c r="D1117" t="s">
        <v>211</v>
      </c>
      <c r="E1117">
        <v>1816.4094353999999</v>
      </c>
      <c r="F1117">
        <v>89.2</v>
      </c>
      <c r="G1117">
        <v>-18.339002622984101</v>
      </c>
      <c r="H1117">
        <v>4.3378490024146403</v>
      </c>
      <c r="I1117">
        <v>7.9027610207980103</v>
      </c>
      <c r="J1117">
        <v>4.2130131501224897</v>
      </c>
      <c r="K1117">
        <v>85.465085161282403</v>
      </c>
      <c r="L1117">
        <v>80.142981348202497</v>
      </c>
      <c r="M1117">
        <v>31.3806340067737</v>
      </c>
      <c r="N1117">
        <v>1.9217986809713099</v>
      </c>
      <c r="O1117">
        <v>21.860986547085101</v>
      </c>
      <c r="P1117">
        <v>28.345323741007199</v>
      </c>
      <c r="Q1117">
        <v>0.25049576027171699</v>
      </c>
    </row>
    <row r="1118" spans="1:17" hidden="1" x14ac:dyDescent="0.3">
      <c r="A1118" t="s">
        <v>2383</v>
      </c>
      <c r="B1118" t="s">
        <v>2384</v>
      </c>
      <c r="C1118" t="str">
        <f>IFERROR(VLOOKUP(Table1[[#This Row],[Ticker]],[1]!Table1[[Symbol]:[Industry]],2,FALSE),"-")</f>
        <v>-</v>
      </c>
      <c r="D1118" t="s">
        <v>238</v>
      </c>
      <c r="E1118">
        <v>1814.1671300400001</v>
      </c>
      <c r="F1118">
        <v>437.9</v>
      </c>
      <c r="G1118">
        <v>219.49063298450599</v>
      </c>
      <c r="H1118">
        <v>-3.6358102736892</v>
      </c>
      <c r="I1118">
        <v>44.339145186978598</v>
      </c>
      <c r="J1118">
        <v>2.4593309650340802</v>
      </c>
      <c r="K1118">
        <v>395.30888869869699</v>
      </c>
      <c r="L1118">
        <v>305.41199014935501</v>
      </c>
      <c r="M1118">
        <v>79.304078588455994</v>
      </c>
      <c r="N1118">
        <v>0.80401916104395399</v>
      </c>
      <c r="O1118">
        <v>2.0781000228362601</v>
      </c>
      <c r="P1118">
        <v>254.57489878542501</v>
      </c>
      <c r="Q1118">
        <v>0.248307530086913</v>
      </c>
    </row>
    <row r="1119" spans="1:17" hidden="1" x14ac:dyDescent="0.3">
      <c r="A1119" t="s">
        <v>2385</v>
      </c>
      <c r="B1119" t="s">
        <v>2386</v>
      </c>
      <c r="C1119" t="str">
        <f>IFERROR(VLOOKUP(Table1[[#This Row],[Ticker]],[1]!Table1[[Symbol]:[Industry]],2,FALSE),"-")</f>
        <v>-</v>
      </c>
      <c r="D1119" t="s">
        <v>485</v>
      </c>
      <c r="E1119">
        <v>1813.6908974</v>
      </c>
      <c r="F1119">
        <v>239.95</v>
      </c>
      <c r="G1119">
        <v>-9.3772359248223101</v>
      </c>
      <c r="H1119">
        <v>5.9785217852892503</v>
      </c>
      <c r="I1119">
        <v>-13.031025888302899</v>
      </c>
      <c r="J1119">
        <v>-1.57131403839157</v>
      </c>
      <c r="K1119">
        <v>219.35771863010299</v>
      </c>
      <c r="L1119">
        <v>221.227479627684</v>
      </c>
      <c r="M1119">
        <v>72.793374485396996</v>
      </c>
      <c r="N1119">
        <v>1.7570600149547999</v>
      </c>
      <c r="O1119">
        <v>16.1908730985622</v>
      </c>
      <c r="P1119">
        <v>32.899473829963902</v>
      </c>
      <c r="Q1119">
        <v>9.8405575022443001E-2</v>
      </c>
    </row>
    <row r="1120" spans="1:17" hidden="1" x14ac:dyDescent="0.3">
      <c r="A1120" t="s">
        <v>2387</v>
      </c>
      <c r="B1120" t="s">
        <v>2388</v>
      </c>
      <c r="C1120" t="str">
        <f>IFERROR(VLOOKUP(Table1[[#This Row],[Ticker]],[1]!Table1[[Symbol]:[Industry]],2,FALSE),"-")</f>
        <v>-</v>
      </c>
      <c r="D1120" t="s">
        <v>255</v>
      </c>
      <c r="E1120">
        <v>1804.730865</v>
      </c>
      <c r="F1120">
        <v>192.85</v>
      </c>
      <c r="G1120">
        <v>-26.800324312669801</v>
      </c>
      <c r="H1120">
        <v>-2.7628284695002798</v>
      </c>
      <c r="I1120">
        <v>-32.715605152857002</v>
      </c>
      <c r="J1120">
        <v>-5.0909884153104903</v>
      </c>
      <c r="K1120">
        <v>199.72445675333401</v>
      </c>
      <c r="L1120">
        <v>211.37198550037601</v>
      </c>
      <c r="M1120">
        <v>37.503952782721697</v>
      </c>
      <c r="N1120">
        <v>0.99857412153822001</v>
      </c>
      <c r="O1120">
        <v>65.413533834586403</v>
      </c>
      <c r="P1120">
        <v>12.4162051879918</v>
      </c>
      <c r="Q1120">
        <v>0.110685647952732</v>
      </c>
    </row>
    <row r="1121" spans="1:17" hidden="1" x14ac:dyDescent="0.3">
      <c r="A1121" t="s">
        <v>2389</v>
      </c>
      <c r="B1121" t="s">
        <v>2390</v>
      </c>
      <c r="C1121" t="str">
        <f>IFERROR(VLOOKUP(Table1[[#This Row],[Ticker]],[1]!Table1[[Symbol]:[Industry]],2,FALSE),"-")</f>
        <v>-</v>
      </c>
      <c r="D1121" t="s">
        <v>273</v>
      </c>
      <c r="E1121">
        <v>1795.474180725</v>
      </c>
      <c r="F1121">
        <v>4339.1000000000004</v>
      </c>
      <c r="G1121">
        <v>64.299514635016493</v>
      </c>
      <c r="H1121">
        <v>15.0189849473224</v>
      </c>
      <c r="I1121">
        <v>18.9882794427687</v>
      </c>
      <c r="J1121">
        <v>18.70432556838</v>
      </c>
      <c r="K1121">
        <v>3501.6921206601701</v>
      </c>
      <c r="L1121">
        <v>3175.2102319509299</v>
      </c>
      <c r="M1121">
        <v>58.163112795194003</v>
      </c>
      <c r="N1121">
        <v>3.7021541390827299</v>
      </c>
      <c r="O1121">
        <v>4.2474245811343101</v>
      </c>
      <c r="P1121">
        <v>92.848888888888894</v>
      </c>
      <c r="Q1121">
        <v>7.5180640747788005E-2</v>
      </c>
    </row>
    <row r="1122" spans="1:17" hidden="1" x14ac:dyDescent="0.3">
      <c r="A1122" t="s">
        <v>2391</v>
      </c>
      <c r="B1122" t="s">
        <v>2392</v>
      </c>
      <c r="C1122" t="str">
        <f>IFERROR(VLOOKUP(Table1[[#This Row],[Ticker]],[1]!Table1[[Symbol]:[Industry]],2,FALSE),"-")</f>
        <v>-</v>
      </c>
      <c r="D1122" t="s">
        <v>129</v>
      </c>
      <c r="E1122">
        <v>1793.0269300499999</v>
      </c>
      <c r="F1122">
        <v>161.58000000000001</v>
      </c>
      <c r="G1122">
        <v>-28.109306656649601</v>
      </c>
      <c r="H1122">
        <v>11.7657914039379</v>
      </c>
      <c r="I1122">
        <v>-1.7124868786140299</v>
      </c>
      <c r="J1122">
        <v>4.3161617755341801</v>
      </c>
      <c r="K1122">
        <v>144.026705394283</v>
      </c>
      <c r="L1122">
        <v>149.704334847864</v>
      </c>
      <c r="M1122">
        <v>36.445228627074698</v>
      </c>
      <c r="N1122">
        <v>1.82315530521695</v>
      </c>
      <c r="O1122">
        <v>21.518752320831702</v>
      </c>
      <c r="P1122">
        <v>40.504347826086899</v>
      </c>
    </row>
    <row r="1123" spans="1:17" hidden="1" x14ac:dyDescent="0.3">
      <c r="A1123" t="s">
        <v>2393</v>
      </c>
      <c r="B1123" t="s">
        <v>2394</v>
      </c>
      <c r="C1123" t="str">
        <f>IFERROR(VLOOKUP(Table1[[#This Row],[Ticker]],[1]!Table1[[Symbol]:[Industry]],2,FALSE),"-")</f>
        <v>-</v>
      </c>
      <c r="D1123" t="s">
        <v>104</v>
      </c>
      <c r="E1123">
        <v>1792.795848</v>
      </c>
      <c r="F1123">
        <v>321.8</v>
      </c>
      <c r="G1123">
        <v>-35.587899585939397</v>
      </c>
      <c r="H1123">
        <v>-5.09981003066423</v>
      </c>
      <c r="I1123">
        <v>-32.946202655577203</v>
      </c>
      <c r="J1123">
        <v>-4.2607564944101197</v>
      </c>
      <c r="K1123">
        <v>323.75383350311199</v>
      </c>
      <c r="L1123">
        <v>344.00779364661201</v>
      </c>
      <c r="M1123">
        <v>57.833598862509703</v>
      </c>
      <c r="N1123">
        <v>0.88177232372950498</v>
      </c>
      <c r="O1123">
        <v>37.973896830329302</v>
      </c>
      <c r="P1123">
        <v>14.093245878390301</v>
      </c>
      <c r="Q1123">
        <v>4.6580138679654999E-2</v>
      </c>
    </row>
    <row r="1124" spans="1:17" hidden="1" x14ac:dyDescent="0.3">
      <c r="A1124" t="s">
        <v>2395</v>
      </c>
      <c r="B1124" t="s">
        <v>2396</v>
      </c>
      <c r="C1124" t="str">
        <f>IFERROR(VLOOKUP(Table1[[#This Row],[Ticker]],[1]!Table1[[Symbol]:[Industry]],2,FALSE),"-")</f>
        <v>-</v>
      </c>
      <c r="D1124" t="s">
        <v>255</v>
      </c>
      <c r="E1124">
        <v>1789.47379888</v>
      </c>
      <c r="F1124">
        <v>830.8</v>
      </c>
      <c r="G1124">
        <v>-17.892670773170799</v>
      </c>
      <c r="H1124">
        <v>8.7325252481547295</v>
      </c>
      <c r="I1124">
        <v>8.0353605347719999</v>
      </c>
      <c r="J1124">
        <v>-4.2775626631452504</v>
      </c>
      <c r="K1124">
        <v>684.20997172920397</v>
      </c>
      <c r="L1124">
        <v>657.90141567399803</v>
      </c>
      <c r="M1124">
        <v>92.393452931566003</v>
      </c>
      <c r="N1124">
        <v>1.54228404448215</v>
      </c>
      <c r="O1124">
        <v>3.9600385170919599</v>
      </c>
      <c r="P1124">
        <v>51.605839416058302</v>
      </c>
      <c r="Q1124">
        <v>7.585467862887E-3</v>
      </c>
    </row>
    <row r="1125" spans="1:17" hidden="1" x14ac:dyDescent="0.3">
      <c r="A1125" t="s">
        <v>2397</v>
      </c>
      <c r="B1125" t="s">
        <v>2398</v>
      </c>
      <c r="C1125" t="str">
        <f>IFERROR(VLOOKUP(Table1[[#This Row],[Ticker]],[1]!Table1[[Symbol]:[Industry]],2,FALSE),"-")</f>
        <v>-</v>
      </c>
      <c r="D1125" t="s">
        <v>211</v>
      </c>
      <c r="E1125">
        <v>1769.7748094399999</v>
      </c>
      <c r="F1125">
        <v>427.45</v>
      </c>
      <c r="G1125">
        <v>-30.629154211888501</v>
      </c>
      <c r="H1125">
        <v>-13.531814794659001</v>
      </c>
      <c r="I1125">
        <v>-35.428256872150399</v>
      </c>
      <c r="J1125">
        <v>-1.29361021143649</v>
      </c>
      <c r="K1125">
        <v>450.418307957656</v>
      </c>
      <c r="M1125">
        <v>38.257645199117697</v>
      </c>
      <c r="N1125">
        <v>0.91495783791292895</v>
      </c>
      <c r="O1125">
        <v>48.648964791203603</v>
      </c>
      <c r="P1125">
        <v>12.486842105263101</v>
      </c>
    </row>
    <row r="1126" spans="1:17" hidden="1" x14ac:dyDescent="0.3">
      <c r="A1126" t="s">
        <v>2399</v>
      </c>
      <c r="B1126" t="s">
        <v>2400</v>
      </c>
      <c r="C1126" t="str">
        <f>IFERROR(VLOOKUP(Table1[[#This Row],[Ticker]],[1]!Table1[[Symbol]:[Industry]],2,FALSE),"-")</f>
        <v>-</v>
      </c>
      <c r="D1126" t="s">
        <v>354</v>
      </c>
      <c r="E1126">
        <v>1761.4317792500001</v>
      </c>
      <c r="F1126">
        <v>279.64999999999998</v>
      </c>
      <c r="G1126">
        <v>651.17846630628901</v>
      </c>
      <c r="H1126">
        <v>-30.248870088891501</v>
      </c>
      <c r="I1126">
        <v>298.51363944147801</v>
      </c>
      <c r="J1126">
        <v>-4.2230219761423697</v>
      </c>
      <c r="K1126">
        <v>242.81748178836099</v>
      </c>
      <c r="L1126">
        <v>135.95100196835199</v>
      </c>
      <c r="M1126">
        <v>99.826281852494205</v>
      </c>
      <c r="N1126">
        <v>1.6509495824932301</v>
      </c>
      <c r="O1126">
        <v>43.232612193813701</v>
      </c>
      <c r="P1126">
        <v>759.13978494623598</v>
      </c>
      <c r="Q1126">
        <v>0.26285622360176197</v>
      </c>
    </row>
    <row r="1127" spans="1:17" hidden="1" x14ac:dyDescent="0.3">
      <c r="A1127" t="s">
        <v>2401</v>
      </c>
      <c r="B1127" t="s">
        <v>2402</v>
      </c>
      <c r="C1127" t="str">
        <f>IFERROR(VLOOKUP(Table1[[#This Row],[Ticker]],[1]!Table1[[Symbol]:[Industry]],2,FALSE),"-")</f>
        <v>-</v>
      </c>
      <c r="D1127" t="s">
        <v>255</v>
      </c>
      <c r="E1127">
        <v>1755.655066</v>
      </c>
      <c r="F1127">
        <v>400.95</v>
      </c>
      <c r="G1127">
        <v>-26.034102119455898</v>
      </c>
      <c r="H1127">
        <v>-2.5721018110548899</v>
      </c>
      <c r="I1127">
        <v>-16.266626100677399</v>
      </c>
      <c r="J1127">
        <v>-2.4762509785867199</v>
      </c>
      <c r="K1127">
        <v>404.04043566736999</v>
      </c>
      <c r="L1127">
        <v>420.211289456126</v>
      </c>
      <c r="M1127">
        <v>45.586929616217297</v>
      </c>
      <c r="N1127">
        <v>0.84565013388127497</v>
      </c>
      <c r="O1127">
        <v>45.467015837386199</v>
      </c>
      <c r="P1127">
        <v>12.248040313549801</v>
      </c>
      <c r="Q1127">
        <v>5.8684645105559999E-2</v>
      </c>
    </row>
    <row r="1128" spans="1:17" hidden="1" x14ac:dyDescent="0.3">
      <c r="A1128" t="s">
        <v>2403</v>
      </c>
      <c r="B1128" t="s">
        <v>2404</v>
      </c>
      <c r="C1128" t="str">
        <f>IFERROR(VLOOKUP(Table1[[#This Row],[Ticker]],[1]!Table1[[Symbol]:[Industry]],2,FALSE),"-")</f>
        <v>-</v>
      </c>
      <c r="D1128" t="s">
        <v>65</v>
      </c>
      <c r="E1128">
        <v>1737.9061759000001</v>
      </c>
      <c r="F1128">
        <v>229.09</v>
      </c>
      <c r="G1128">
        <v>121.11518103993799</v>
      </c>
      <c r="H1128">
        <v>9.4360025495477693</v>
      </c>
      <c r="I1128">
        <v>81.160333491128597</v>
      </c>
      <c r="J1128">
        <v>9.8106514903872206</v>
      </c>
      <c r="K1128">
        <v>203.897583522676</v>
      </c>
      <c r="L1128">
        <v>162.89485719719599</v>
      </c>
      <c r="M1128">
        <v>52.592092469295103</v>
      </c>
      <c r="N1128">
        <v>1.52144387110364</v>
      </c>
      <c r="O1128">
        <v>8.8655113710768703</v>
      </c>
      <c r="P1128">
        <v>160.32954545454501</v>
      </c>
      <c r="Q1128">
        <v>4.6649267971929998E-3</v>
      </c>
    </row>
    <row r="1129" spans="1:17" hidden="1" x14ac:dyDescent="0.3">
      <c r="A1129" t="s">
        <v>2405</v>
      </c>
      <c r="B1129" t="s">
        <v>2406</v>
      </c>
      <c r="C1129" t="str">
        <f>IFERROR(VLOOKUP(Table1[[#This Row],[Ticker]],[1]!Table1[[Symbol]:[Industry]],2,FALSE),"-")</f>
        <v>-</v>
      </c>
      <c r="D1129" t="s">
        <v>101</v>
      </c>
      <c r="E1129">
        <v>1732.96858</v>
      </c>
      <c r="F1129">
        <v>730.55</v>
      </c>
      <c r="G1129">
        <v>68.666611728115797</v>
      </c>
      <c r="H1129">
        <v>27.612805325084601</v>
      </c>
      <c r="I1129">
        <v>37.981922638747299</v>
      </c>
      <c r="J1129">
        <v>8.7226851899076099</v>
      </c>
      <c r="K1129">
        <v>577.06977218410498</v>
      </c>
      <c r="L1129">
        <v>505.53320791447101</v>
      </c>
      <c r="M1129">
        <v>70.221969673518103</v>
      </c>
      <c r="N1129">
        <v>1.4075192405486101</v>
      </c>
      <c r="O1129">
        <v>2.9292998425843599</v>
      </c>
      <c r="P1129">
        <v>102.817878956135</v>
      </c>
      <c r="Q1129">
        <v>4.7127719983864003E-2</v>
      </c>
    </row>
    <row r="1130" spans="1:17" hidden="1" x14ac:dyDescent="0.3">
      <c r="A1130" t="s">
        <v>2407</v>
      </c>
      <c r="B1130" t="s">
        <v>2408</v>
      </c>
      <c r="C1130" t="str">
        <f>IFERROR(VLOOKUP(Table1[[#This Row],[Ticker]],[1]!Table1[[Symbol]:[Industry]],2,FALSE),"-")</f>
        <v>-</v>
      </c>
      <c r="D1130" t="s">
        <v>1238</v>
      </c>
      <c r="E1130">
        <v>1731.117483125</v>
      </c>
      <c r="F1130">
        <v>232.53</v>
      </c>
      <c r="G1130">
        <v>15.220885789100199</v>
      </c>
      <c r="H1130">
        <v>-8.0996467536795898</v>
      </c>
      <c r="I1130">
        <v>32.205956474161297</v>
      </c>
      <c r="J1130">
        <v>-5.1335120920579103</v>
      </c>
      <c r="K1130">
        <v>231.5330685253</v>
      </c>
      <c r="L1130">
        <v>201.33062925655699</v>
      </c>
      <c r="M1130">
        <v>50.056824525805098</v>
      </c>
      <c r="N1130">
        <v>0.39171590554094698</v>
      </c>
      <c r="O1130">
        <v>22.3067991226938</v>
      </c>
      <c r="P1130">
        <v>68.195298372513506</v>
      </c>
      <c r="Q1130">
        <v>0.220531926655611</v>
      </c>
    </row>
    <row r="1131" spans="1:17" hidden="1" x14ac:dyDescent="0.3">
      <c r="A1131" t="s">
        <v>2409</v>
      </c>
      <c r="B1131" t="s">
        <v>2410</v>
      </c>
      <c r="C1131" t="str">
        <f>IFERROR(VLOOKUP(Table1[[#This Row],[Ticker]],[1]!Table1[[Symbol]:[Industry]],2,FALSE),"-")</f>
        <v>-</v>
      </c>
      <c r="D1131" t="s">
        <v>1477</v>
      </c>
      <c r="E1131">
        <v>1729.0156913999999</v>
      </c>
      <c r="F1131">
        <v>410.7</v>
      </c>
      <c r="G1131">
        <v>64.337574757243004</v>
      </c>
      <c r="H1131">
        <v>21.9493778244697</v>
      </c>
      <c r="I1131">
        <v>53.697469531661802</v>
      </c>
      <c r="J1131">
        <v>4.9225155492125996</v>
      </c>
      <c r="K1131">
        <v>327.19567306134098</v>
      </c>
      <c r="L1131">
        <v>274.76241646617501</v>
      </c>
      <c r="M1131">
        <v>65.443563779057399</v>
      </c>
      <c r="N1131">
        <v>1.82807547693447</v>
      </c>
      <c r="O1131">
        <v>5.8923788653518301</v>
      </c>
      <c r="P1131">
        <v>110.615384615384</v>
      </c>
      <c r="Q1131">
        <v>3.1474526462585001E-2</v>
      </c>
    </row>
    <row r="1132" spans="1:17" hidden="1" x14ac:dyDescent="0.3">
      <c r="A1132" t="s">
        <v>2411</v>
      </c>
      <c r="B1132" t="s">
        <v>2412</v>
      </c>
      <c r="C1132" t="str">
        <f>IFERROR(VLOOKUP(Table1[[#This Row],[Ticker]],[1]!Table1[[Symbol]:[Industry]],2,FALSE),"-")</f>
        <v>-</v>
      </c>
      <c r="D1132" t="s">
        <v>417</v>
      </c>
      <c r="E1132">
        <v>1727.0497396799999</v>
      </c>
      <c r="F1132">
        <v>739.65</v>
      </c>
      <c r="G1132">
        <v>-37.551170518894203</v>
      </c>
      <c r="H1132">
        <v>1.0993306928203199</v>
      </c>
      <c r="I1132">
        <v>-24.051298276737398</v>
      </c>
      <c r="J1132">
        <v>5.5321823577788196</v>
      </c>
      <c r="K1132">
        <v>717.83378624259603</v>
      </c>
      <c r="L1132">
        <v>775.56312005845996</v>
      </c>
      <c r="M1132">
        <v>36.7067548494853</v>
      </c>
      <c r="N1132">
        <v>3.7412779260376001</v>
      </c>
      <c r="O1132">
        <v>47.366997904414198</v>
      </c>
      <c r="P1132">
        <v>14.772286445806399</v>
      </c>
      <c r="Q1132">
        <v>-0.112411689261477</v>
      </c>
    </row>
    <row r="1133" spans="1:17" hidden="1" x14ac:dyDescent="0.3">
      <c r="A1133" t="s">
        <v>2413</v>
      </c>
      <c r="B1133" t="s">
        <v>2414</v>
      </c>
      <c r="C1133" t="str">
        <f>IFERROR(VLOOKUP(Table1[[#This Row],[Ticker]],[1]!Table1[[Symbol]:[Industry]],2,FALSE),"-")</f>
        <v>-</v>
      </c>
      <c r="D1133" t="s">
        <v>2415</v>
      </c>
      <c r="E1133">
        <v>1721.339336</v>
      </c>
      <c r="F1133">
        <v>11.33</v>
      </c>
      <c r="G1133">
        <v>292.54329387650199</v>
      </c>
      <c r="H1133">
        <v>-0.54854860595605204</v>
      </c>
      <c r="I1133">
        <v>2.1900859040535199</v>
      </c>
      <c r="J1133">
        <v>-1.0414362983929999</v>
      </c>
      <c r="K1133">
        <v>10.9073328401486</v>
      </c>
      <c r="L1133">
        <v>9.8986396906779301</v>
      </c>
      <c r="M1133">
        <v>57.500887064480402</v>
      </c>
      <c r="N1133">
        <v>1.1547491178369</v>
      </c>
      <c r="O1133">
        <v>50.044130626654798</v>
      </c>
      <c r="P1133">
        <v>362.44897959183601</v>
      </c>
    </row>
    <row r="1134" spans="1:17" hidden="1" x14ac:dyDescent="0.3">
      <c r="A1134" t="s">
        <v>2416</v>
      </c>
      <c r="B1134" t="s">
        <v>2417</v>
      </c>
      <c r="C1134" t="str">
        <f>IFERROR(VLOOKUP(Table1[[#This Row],[Ticker]],[1]!Table1[[Symbol]:[Industry]],2,FALSE),"-")</f>
        <v>-</v>
      </c>
      <c r="D1134" t="s">
        <v>597</v>
      </c>
      <c r="E1134">
        <v>1710.798</v>
      </c>
      <c r="F1134">
        <v>160.97</v>
      </c>
      <c r="G1134">
        <v>87.254543075101594</v>
      </c>
      <c r="H1134">
        <v>1.1041406817498101</v>
      </c>
      <c r="I1134">
        <v>46.703811394249598</v>
      </c>
      <c r="J1134">
        <v>-1.4219339108584499</v>
      </c>
      <c r="K1134">
        <v>158.997674067242</v>
      </c>
      <c r="L1134">
        <v>126.857801504386</v>
      </c>
      <c r="M1134">
        <v>54.175041699749997</v>
      </c>
      <c r="N1134">
        <v>0.90016563370092795</v>
      </c>
      <c r="O1134">
        <v>13.6857799589985</v>
      </c>
      <c r="P1134">
        <v>126.718309859154</v>
      </c>
      <c r="Q1134">
        <v>8.9438343988909E-2</v>
      </c>
    </row>
    <row r="1135" spans="1:17" hidden="1" x14ac:dyDescent="0.3">
      <c r="A1135" t="s">
        <v>2418</v>
      </c>
      <c r="B1135" t="s">
        <v>2419</v>
      </c>
      <c r="C1135" t="str">
        <f>IFERROR(VLOOKUP(Table1[[#This Row],[Ticker]],[1]!Table1[[Symbol]:[Industry]],2,FALSE),"-")</f>
        <v>-</v>
      </c>
      <c r="D1135" t="s">
        <v>151</v>
      </c>
      <c r="E1135">
        <v>1709.40523222</v>
      </c>
      <c r="F1135">
        <v>693.5</v>
      </c>
      <c r="G1135">
        <v>391.51654959235401</v>
      </c>
      <c r="H1135">
        <v>43.2291900296131</v>
      </c>
      <c r="I1135">
        <v>127.780888522034</v>
      </c>
      <c r="J1135">
        <v>15.1501923011665</v>
      </c>
      <c r="K1135">
        <v>530.52143852174402</v>
      </c>
      <c r="L1135">
        <v>373.90966177974201</v>
      </c>
      <c r="M1135">
        <v>60.532663431157701</v>
      </c>
      <c r="N1135">
        <v>1.3368673549627901</v>
      </c>
      <c r="O1135">
        <v>7.4260994953136299</v>
      </c>
      <c r="P1135">
        <v>477.916666666666</v>
      </c>
      <c r="Q1135">
        <v>0.12272825359725401</v>
      </c>
    </row>
    <row r="1136" spans="1:17" hidden="1" x14ac:dyDescent="0.3">
      <c r="A1136" t="s">
        <v>2420</v>
      </c>
      <c r="B1136" t="s">
        <v>2421</v>
      </c>
      <c r="C1136" t="str">
        <f>IFERROR(VLOOKUP(Table1[[#This Row],[Ticker]],[1]!Table1[[Symbol]:[Industry]],2,FALSE),"-")</f>
        <v>-</v>
      </c>
      <c r="D1136" t="s">
        <v>694</v>
      </c>
      <c r="E1136">
        <v>1705.794545</v>
      </c>
      <c r="F1136">
        <v>274.55</v>
      </c>
      <c r="G1136">
        <v>505.80900772312799</v>
      </c>
      <c r="H1136">
        <v>-4.8181793663796704</v>
      </c>
      <c r="I1136">
        <v>5.5957182101109098</v>
      </c>
      <c r="J1136">
        <v>0.36131885367810501</v>
      </c>
      <c r="K1136">
        <v>263.65846143779999</v>
      </c>
      <c r="L1136">
        <v>215.410721329475</v>
      </c>
      <c r="M1136">
        <v>59.184998905322203</v>
      </c>
      <c r="N1136">
        <v>1.5921834353728199</v>
      </c>
      <c r="O1136">
        <v>13.367328355490701</v>
      </c>
      <c r="P1136">
        <v>556.81818181818096</v>
      </c>
      <c r="Q1136">
        <v>0.135016543106736</v>
      </c>
    </row>
    <row r="1137" spans="1:17" hidden="1" x14ac:dyDescent="0.3">
      <c r="A1137" t="s">
        <v>2422</v>
      </c>
      <c r="B1137" t="s">
        <v>2423</v>
      </c>
      <c r="C1137" t="str">
        <f>IFERROR(VLOOKUP(Table1[[#This Row],[Ticker]],[1]!Table1[[Symbol]:[Industry]],2,FALSE),"-")</f>
        <v>-</v>
      </c>
      <c r="D1137" t="s">
        <v>60</v>
      </c>
      <c r="E1137">
        <v>1704.1318699999999</v>
      </c>
      <c r="F1137">
        <v>18.3</v>
      </c>
      <c r="G1137">
        <v>29.323920657128902</v>
      </c>
      <c r="H1137">
        <v>-2.3495535400481701E-2</v>
      </c>
      <c r="I1137">
        <v>-11.653392356815999</v>
      </c>
      <c r="J1137">
        <v>-2.5563031332033699</v>
      </c>
      <c r="K1137">
        <v>17.7998904730572</v>
      </c>
      <c r="L1137">
        <v>17.687126247621901</v>
      </c>
      <c r="M1137">
        <v>49.409275654165199</v>
      </c>
      <c r="N1137">
        <v>1.9917108637553</v>
      </c>
      <c r="O1137">
        <v>53.278688524590102</v>
      </c>
      <c r="P1137">
        <v>65.610859728506696</v>
      </c>
      <c r="Q1137">
        <v>3.3344262515497998E-2</v>
      </c>
    </row>
    <row r="1138" spans="1:17" hidden="1" x14ac:dyDescent="0.3">
      <c r="A1138" t="s">
        <v>2424</v>
      </c>
      <c r="B1138" t="s">
        <v>2425</v>
      </c>
      <c r="C1138" t="str">
        <f>IFERROR(VLOOKUP(Table1[[#This Row],[Ticker]],[1]!Table1[[Symbol]:[Industry]],2,FALSE),"-")</f>
        <v>-</v>
      </c>
      <c r="D1138" t="s">
        <v>143</v>
      </c>
      <c r="E1138">
        <v>1703.6604</v>
      </c>
      <c r="F1138">
        <v>1533.45</v>
      </c>
      <c r="G1138">
        <v>237.456633461183</v>
      </c>
      <c r="H1138">
        <v>-12.177665918823299</v>
      </c>
      <c r="I1138">
        <v>132.66244104275401</v>
      </c>
      <c r="J1138">
        <v>-9.8444977854009892</v>
      </c>
      <c r="K1138">
        <v>1539.7432262841101</v>
      </c>
      <c r="L1138">
        <v>1063.47103555694</v>
      </c>
      <c r="M1138">
        <v>62.981757601112001</v>
      </c>
      <c r="N1138">
        <v>0.48363014122567899</v>
      </c>
      <c r="O1138">
        <v>30.812872933581101</v>
      </c>
      <c r="P1138">
        <v>307.66981257476999</v>
      </c>
      <c r="Q1138">
        <v>0.174574799832318</v>
      </c>
    </row>
    <row r="1139" spans="1:17" hidden="1" x14ac:dyDescent="0.3">
      <c r="A1139" t="s">
        <v>2426</v>
      </c>
      <c r="B1139" t="s">
        <v>2427</v>
      </c>
      <c r="C1139" t="str">
        <f>IFERROR(VLOOKUP(Table1[[#This Row],[Ticker]],[1]!Table1[[Symbol]:[Industry]],2,FALSE),"-")</f>
        <v>-</v>
      </c>
      <c r="D1139" t="s">
        <v>523</v>
      </c>
      <c r="E1139">
        <v>1699.8787560999999</v>
      </c>
      <c r="F1139">
        <v>1351.75</v>
      </c>
      <c r="G1139">
        <v>-18.825083150212102</v>
      </c>
      <c r="H1139">
        <v>2.48610998235878</v>
      </c>
      <c r="I1139">
        <v>-0.45132459899588001</v>
      </c>
      <c r="J1139">
        <v>0.29861193001875502</v>
      </c>
      <c r="K1139">
        <v>1331.7091487493001</v>
      </c>
      <c r="L1139">
        <v>1285.08414450859</v>
      </c>
      <c r="M1139">
        <v>27.915761394860901</v>
      </c>
      <c r="N1139">
        <v>1.00449761478968</v>
      </c>
      <c r="O1139">
        <v>13.097836138339099</v>
      </c>
      <c r="P1139">
        <v>35.3103103103103</v>
      </c>
      <c r="Q1139">
        <v>3.0923183350156001E-2</v>
      </c>
    </row>
    <row r="1140" spans="1:17" hidden="1" x14ac:dyDescent="0.3">
      <c r="A1140" t="s">
        <v>2428</v>
      </c>
      <c r="B1140" t="s">
        <v>2429</v>
      </c>
      <c r="C1140" t="str">
        <f>IFERROR(VLOOKUP(Table1[[#This Row],[Ticker]],[1]!Table1[[Symbol]:[Industry]],2,FALSE),"-")</f>
        <v>-</v>
      </c>
      <c r="D1140" t="s">
        <v>137</v>
      </c>
      <c r="E1140">
        <v>1697.3170112</v>
      </c>
      <c r="F1140">
        <v>115.06</v>
      </c>
      <c r="G1140">
        <v>102.116851497868</v>
      </c>
      <c r="H1140">
        <v>24.4221216808902</v>
      </c>
      <c r="I1140">
        <v>34.443533089379201</v>
      </c>
      <c r="J1140">
        <v>27.5667907370437</v>
      </c>
      <c r="K1140">
        <v>95.796530065934903</v>
      </c>
      <c r="L1140">
        <v>87.261990626534896</v>
      </c>
      <c r="M1140">
        <v>45.343097025620303</v>
      </c>
      <c r="N1140">
        <v>1.7943262763718599</v>
      </c>
      <c r="O1140">
        <v>6.4227359638449499</v>
      </c>
      <c r="P1140">
        <v>173.626634958382</v>
      </c>
      <c r="Q1140">
        <v>1.3308350307236001E-2</v>
      </c>
    </row>
    <row r="1141" spans="1:17" hidden="1" x14ac:dyDescent="0.3">
      <c r="A1141" t="s">
        <v>2430</v>
      </c>
      <c r="B1141" t="s">
        <v>2431</v>
      </c>
      <c r="C1141" t="str">
        <f>IFERROR(VLOOKUP(Table1[[#This Row],[Ticker]],[1]!Table1[[Symbol]:[Industry]],2,FALSE),"-")</f>
        <v>-</v>
      </c>
      <c r="D1141" t="s">
        <v>621</v>
      </c>
      <c r="E1141">
        <v>1692.3029750000001</v>
      </c>
      <c r="F1141">
        <v>58.41</v>
      </c>
      <c r="G1141">
        <v>18.393116301667</v>
      </c>
      <c r="H1141">
        <v>0.69292146618275896</v>
      </c>
      <c r="I1141">
        <v>10.4509599935436</v>
      </c>
      <c r="J1141">
        <v>3.1963843606641</v>
      </c>
      <c r="K1141">
        <v>56.510233455041899</v>
      </c>
      <c r="L1141">
        <v>54.755754955430703</v>
      </c>
      <c r="M1141">
        <v>29.188193916460101</v>
      </c>
      <c r="N1141">
        <v>1.5604320299693499</v>
      </c>
      <c r="O1141">
        <v>33.5387776065742</v>
      </c>
      <c r="P1141">
        <v>55.345744680850999</v>
      </c>
      <c r="Q1141">
        <v>7.1071011628524999E-2</v>
      </c>
    </row>
    <row r="1142" spans="1:17" hidden="1" x14ac:dyDescent="0.3">
      <c r="A1142" t="s">
        <v>2432</v>
      </c>
      <c r="B1142" t="s">
        <v>2433</v>
      </c>
      <c r="C1142" t="str">
        <f>IFERROR(VLOOKUP(Table1[[#This Row],[Ticker]],[1]!Table1[[Symbol]:[Industry]],2,FALSE),"-")</f>
        <v>-</v>
      </c>
      <c r="D1142" t="s">
        <v>2434</v>
      </c>
      <c r="E1142">
        <v>1692.1545790949999</v>
      </c>
      <c r="F1142">
        <v>449.9</v>
      </c>
      <c r="G1142">
        <v>7.4129168627171103</v>
      </c>
      <c r="H1142">
        <v>13.8534022473674</v>
      </c>
      <c r="I1142">
        <v>23.389338519898001</v>
      </c>
      <c r="J1142">
        <v>5.3645005990563801</v>
      </c>
      <c r="K1142">
        <v>386.50217886516202</v>
      </c>
      <c r="M1142">
        <v>46.317067691571303</v>
      </c>
      <c r="N1142">
        <v>1.24221939732666</v>
      </c>
      <c r="O1142">
        <v>1.80040008890864</v>
      </c>
      <c r="P1142">
        <v>75.879593432369006</v>
      </c>
    </row>
    <row r="1143" spans="1:17" hidden="1" x14ac:dyDescent="0.3">
      <c r="A1143" t="s">
        <v>2435</v>
      </c>
      <c r="B1143" t="s">
        <v>2436</v>
      </c>
      <c r="C1143" t="str">
        <f>IFERROR(VLOOKUP(Table1[[#This Row],[Ticker]],[1]!Table1[[Symbol]:[Industry]],2,FALSE),"-")</f>
        <v>-</v>
      </c>
      <c r="D1143" t="s">
        <v>523</v>
      </c>
      <c r="E1143">
        <v>1691.297752035</v>
      </c>
      <c r="F1143">
        <v>1481.55</v>
      </c>
      <c r="G1143">
        <v>260.75433510641102</v>
      </c>
      <c r="H1143">
        <v>-12.372870661250399</v>
      </c>
      <c r="I1143">
        <v>91.758770006477107</v>
      </c>
      <c r="J1143">
        <v>-5.7569013506770004</v>
      </c>
      <c r="K1143">
        <v>1545.8628376833999</v>
      </c>
      <c r="L1143">
        <v>1169.5936800658801</v>
      </c>
      <c r="M1143">
        <v>48.329578630525603</v>
      </c>
      <c r="N1143">
        <v>0.45361459786145902</v>
      </c>
      <c r="O1143">
        <v>49.127602848368198</v>
      </c>
      <c r="P1143">
        <v>360.96764156813902</v>
      </c>
      <c r="Q1143">
        <v>0.28361412390645502</v>
      </c>
    </row>
    <row r="1144" spans="1:17" hidden="1" x14ac:dyDescent="0.3">
      <c r="A1144" t="s">
        <v>2437</v>
      </c>
      <c r="B1144" t="s">
        <v>2438</v>
      </c>
      <c r="C1144" t="str">
        <f>IFERROR(VLOOKUP(Table1[[#This Row],[Ticker]],[1]!Table1[[Symbol]:[Industry]],2,FALSE),"-")</f>
        <v>-</v>
      </c>
      <c r="D1144" t="s">
        <v>940</v>
      </c>
      <c r="E1144">
        <v>1688.447508</v>
      </c>
      <c r="F1144">
        <v>784.8</v>
      </c>
      <c r="G1144">
        <v>-19.076426587148902</v>
      </c>
      <c r="H1144">
        <v>3.5628841641586702</v>
      </c>
      <c r="I1144">
        <v>-13.8909608596504</v>
      </c>
      <c r="J1144">
        <v>-1.3781155007955399</v>
      </c>
      <c r="K1144">
        <v>757.10704586089901</v>
      </c>
      <c r="L1144">
        <v>752.991796404409</v>
      </c>
      <c r="M1144">
        <v>51.305173672932</v>
      </c>
      <c r="N1144">
        <v>1.64833857702006</v>
      </c>
      <c r="O1144">
        <v>13.8888888888888</v>
      </c>
      <c r="P1144">
        <v>22.138354991829399</v>
      </c>
      <c r="Q1144">
        <v>0.107149771230191</v>
      </c>
    </row>
    <row r="1145" spans="1:17" hidden="1" x14ac:dyDescent="0.3">
      <c r="A1145" t="s">
        <v>2439</v>
      </c>
      <c r="B1145" t="s">
        <v>2440</v>
      </c>
      <c r="C1145" t="str">
        <f>IFERROR(VLOOKUP(Table1[[#This Row],[Ticker]],[1]!Table1[[Symbol]:[Industry]],2,FALSE),"-")</f>
        <v>-</v>
      </c>
      <c r="D1145" t="s">
        <v>78</v>
      </c>
      <c r="E1145">
        <v>1683.8403587</v>
      </c>
      <c r="F1145">
        <v>108.2</v>
      </c>
      <c r="G1145">
        <v>96.144528699111007</v>
      </c>
      <c r="H1145">
        <v>-12.419726755161101</v>
      </c>
      <c r="I1145">
        <v>-25.0661765213937</v>
      </c>
      <c r="J1145">
        <v>-6.0137184170271203</v>
      </c>
      <c r="K1145">
        <v>111.898894060244</v>
      </c>
      <c r="L1145">
        <v>108.558326382525</v>
      </c>
      <c r="M1145">
        <v>37.664504036819402</v>
      </c>
      <c r="N1145">
        <v>0.83634800650405305</v>
      </c>
      <c r="O1145">
        <v>46.9038817005545</v>
      </c>
      <c r="P1145">
        <v>125.416666666666</v>
      </c>
      <c r="Q1145">
        <v>0.119039004942215</v>
      </c>
    </row>
    <row r="1146" spans="1:17" hidden="1" x14ac:dyDescent="0.3">
      <c r="A1146" t="s">
        <v>2441</v>
      </c>
      <c r="B1146" t="s">
        <v>2442</v>
      </c>
      <c r="C1146" t="str">
        <f>IFERROR(VLOOKUP(Table1[[#This Row],[Ticker]],[1]!Table1[[Symbol]:[Industry]],2,FALSE),"-")</f>
        <v>-</v>
      </c>
      <c r="D1146" t="s">
        <v>523</v>
      </c>
      <c r="E1146">
        <v>1682.46805812</v>
      </c>
      <c r="F1146">
        <v>68.010000000000005</v>
      </c>
      <c r="G1146">
        <v>-61.036805889533198</v>
      </c>
      <c r="H1146">
        <v>0.64198525545600604</v>
      </c>
      <c r="I1146">
        <v>-32.712219571450703</v>
      </c>
      <c r="J1146">
        <v>7.0522294254772797</v>
      </c>
      <c r="K1146">
        <v>67.139009927264496</v>
      </c>
      <c r="L1146">
        <v>77.827499247338693</v>
      </c>
      <c r="M1146">
        <v>48.8052772673786</v>
      </c>
      <c r="N1146">
        <v>1.4283734442032601</v>
      </c>
      <c r="O1146">
        <v>71.960005881488001</v>
      </c>
      <c r="P1146">
        <v>38.513238289205702</v>
      </c>
    </row>
    <row r="1147" spans="1:17" hidden="1" x14ac:dyDescent="0.3">
      <c r="A1147" t="s">
        <v>2443</v>
      </c>
      <c r="B1147" t="s">
        <v>2444</v>
      </c>
      <c r="C1147" t="str">
        <f>IFERROR(VLOOKUP(Table1[[#This Row],[Ticker]],[1]!Table1[[Symbol]:[Industry]],2,FALSE),"-")</f>
        <v>-</v>
      </c>
      <c r="D1147" t="s">
        <v>371</v>
      </c>
      <c r="E1147">
        <v>1668.25804827</v>
      </c>
      <c r="F1147">
        <v>514.1</v>
      </c>
      <c r="G1147">
        <v>16.617367950576199</v>
      </c>
      <c r="H1147">
        <v>-6.0128165420225299</v>
      </c>
      <c r="I1147">
        <v>-16.379860659425301</v>
      </c>
      <c r="J1147">
        <v>-3.8936102114365001</v>
      </c>
      <c r="K1147">
        <v>529.25637612203195</v>
      </c>
      <c r="L1147">
        <v>509.512081614149</v>
      </c>
      <c r="M1147">
        <v>51.229432898008703</v>
      </c>
      <c r="N1147">
        <v>0.45101667983891802</v>
      </c>
      <c r="O1147">
        <v>47.529663489593403</v>
      </c>
      <c r="P1147">
        <v>45.575534475435298</v>
      </c>
      <c r="Q1147">
        <v>3.4135642236270997E-2</v>
      </c>
    </row>
    <row r="1148" spans="1:17" x14ac:dyDescent="0.3">
      <c r="A1148" t="s">
        <v>2445</v>
      </c>
      <c r="B1148" t="s">
        <v>2446</v>
      </c>
      <c r="C1148" t="str">
        <f>IFERROR(VLOOKUP(Table1[[#This Row],[Ticker]],[1]!Table1[[Symbol]:[Industry]],2,FALSE),"-")</f>
        <v>-</v>
      </c>
      <c r="D1148" t="s">
        <v>523</v>
      </c>
      <c r="E1148">
        <v>1663.7668315450001</v>
      </c>
      <c r="F1148">
        <v>106.86</v>
      </c>
      <c r="G1148">
        <v>-62.9831563890002</v>
      </c>
      <c r="H1148">
        <v>5.1257277902934302</v>
      </c>
      <c r="I1148">
        <v>-31.660099969552402</v>
      </c>
      <c r="J1148">
        <v>-4.8275387828650604</v>
      </c>
      <c r="K1148">
        <v>103.653687196905</v>
      </c>
      <c r="L1148">
        <v>120.443759439602</v>
      </c>
      <c r="M1148">
        <v>50.268876696539799</v>
      </c>
      <c r="N1148">
        <v>1.38500092344312</v>
      </c>
      <c r="O1148">
        <v>74.387048474639698</v>
      </c>
      <c r="P1148">
        <v>33.658536585365802</v>
      </c>
      <c r="Q1148">
        <v>-8.3867565838974006E-2</v>
      </c>
    </row>
    <row r="1149" spans="1:17" hidden="1" x14ac:dyDescent="0.3">
      <c r="A1149" t="s">
        <v>2447</v>
      </c>
      <c r="B1149" t="s">
        <v>2448</v>
      </c>
      <c r="C1149" t="str">
        <f>IFERROR(VLOOKUP(Table1[[#This Row],[Ticker]],[1]!Table1[[Symbol]:[Industry]],2,FALSE),"-")</f>
        <v>-</v>
      </c>
      <c r="D1149" t="s">
        <v>52</v>
      </c>
      <c r="E1149">
        <v>1660.3419773600001</v>
      </c>
      <c r="F1149">
        <v>247.09</v>
      </c>
      <c r="G1149">
        <v>-37.609602093884199</v>
      </c>
      <c r="H1149">
        <v>6.2601644747623899</v>
      </c>
      <c r="I1149">
        <v>-21.633180436703299</v>
      </c>
      <c r="J1149">
        <v>0.61134304100034698</v>
      </c>
      <c r="K1149">
        <v>240.14859346416799</v>
      </c>
      <c r="M1149">
        <v>66.458688654103796</v>
      </c>
      <c r="N1149">
        <v>1.1361254102418199</v>
      </c>
      <c r="O1149">
        <v>20.0169978550325</v>
      </c>
      <c r="P1149">
        <v>24.165829145728601</v>
      </c>
    </row>
    <row r="1150" spans="1:17" hidden="1" x14ac:dyDescent="0.3">
      <c r="A1150" t="s">
        <v>2449</v>
      </c>
      <c r="B1150" t="s">
        <v>2450</v>
      </c>
      <c r="C1150" t="str">
        <f>IFERROR(VLOOKUP(Table1[[#This Row],[Ticker]],[1]!Table1[[Symbol]:[Industry]],2,FALSE),"-")</f>
        <v>-</v>
      </c>
      <c r="D1150" t="s">
        <v>255</v>
      </c>
      <c r="E1150">
        <v>1659.2705249999999</v>
      </c>
      <c r="F1150">
        <v>140.51</v>
      </c>
      <c r="G1150">
        <v>10.331757156408001</v>
      </c>
      <c r="H1150">
        <v>10.5092814094491</v>
      </c>
      <c r="I1150">
        <v>55.865724644398099</v>
      </c>
      <c r="J1150">
        <v>4.3922697796409098</v>
      </c>
      <c r="K1150">
        <v>131.669719000839</v>
      </c>
      <c r="L1150">
        <v>112.867875727772</v>
      </c>
      <c r="M1150">
        <v>31.9141167774834</v>
      </c>
      <c r="N1150">
        <v>1.1559690308592401</v>
      </c>
      <c r="O1150">
        <v>11.7358195146253</v>
      </c>
      <c r="P1150">
        <v>78.538754764930005</v>
      </c>
      <c r="Q1150">
        <v>9.4011953416534996E-2</v>
      </c>
    </row>
    <row r="1151" spans="1:17" hidden="1" x14ac:dyDescent="0.3">
      <c r="A1151" t="s">
        <v>2451</v>
      </c>
      <c r="B1151" t="s">
        <v>2452</v>
      </c>
      <c r="C1151" t="str">
        <f>IFERROR(VLOOKUP(Table1[[#This Row],[Ticker]],[1]!Table1[[Symbol]:[Industry]],2,FALSE),"-")</f>
        <v>-</v>
      </c>
      <c r="D1151" t="s">
        <v>445</v>
      </c>
      <c r="E1151">
        <v>1658.514796295</v>
      </c>
      <c r="F1151">
        <v>719.55</v>
      </c>
      <c r="G1151">
        <v>34.4106903943307</v>
      </c>
      <c r="H1151">
        <v>25.157539104035202</v>
      </c>
      <c r="I1151">
        <v>-8.3097140816597506</v>
      </c>
      <c r="J1151">
        <v>14.9543897885635</v>
      </c>
      <c r="K1151">
        <v>594.79563064935803</v>
      </c>
      <c r="L1151">
        <v>566.35223775667498</v>
      </c>
      <c r="M1151">
        <v>41.918370789937804</v>
      </c>
      <c r="N1151">
        <v>2.3340128118688002</v>
      </c>
      <c r="O1151">
        <v>2.5432562017927798</v>
      </c>
      <c r="P1151">
        <v>73.783359497645193</v>
      </c>
      <c r="Q1151">
        <v>3.0984443891265999E-2</v>
      </c>
    </row>
    <row r="1152" spans="1:17" hidden="1" x14ac:dyDescent="0.3">
      <c r="A1152" t="s">
        <v>2453</v>
      </c>
      <c r="B1152" t="s">
        <v>2454</v>
      </c>
      <c r="C1152" t="str">
        <f>IFERROR(VLOOKUP(Table1[[#This Row],[Ticker]],[1]!Table1[[Symbol]:[Industry]],2,FALSE),"-")</f>
        <v>-</v>
      </c>
      <c r="D1152" t="s">
        <v>268</v>
      </c>
      <c r="E1152">
        <v>1654.2438770000001</v>
      </c>
      <c r="F1152">
        <v>164.42</v>
      </c>
      <c r="G1152">
        <v>31.8349864970175</v>
      </c>
      <c r="H1152">
        <v>12.348996071814099</v>
      </c>
      <c r="I1152">
        <v>25.360869436590001</v>
      </c>
      <c r="J1152">
        <v>3.1475776517009999</v>
      </c>
      <c r="K1152">
        <v>149.41179521695801</v>
      </c>
      <c r="L1152">
        <v>132.17846116771099</v>
      </c>
      <c r="M1152">
        <v>35.411780292769102</v>
      </c>
      <c r="N1152">
        <v>1.7042639378426701</v>
      </c>
      <c r="O1152">
        <v>12.395085755990699</v>
      </c>
      <c r="P1152">
        <v>61.830708661417297</v>
      </c>
      <c r="Q1152">
        <v>0.138698375419707</v>
      </c>
    </row>
    <row r="1153" spans="1:17" hidden="1" x14ac:dyDescent="0.3">
      <c r="A1153" t="s">
        <v>2455</v>
      </c>
      <c r="B1153" t="s">
        <v>2456</v>
      </c>
      <c r="C1153" t="str">
        <f>IFERROR(VLOOKUP(Table1[[#This Row],[Ticker]],[1]!Table1[[Symbol]:[Industry]],2,FALSE),"-")</f>
        <v>-</v>
      </c>
      <c r="D1153" t="s">
        <v>383</v>
      </c>
      <c r="E1153">
        <v>1653.07655342</v>
      </c>
      <c r="F1153">
        <v>691.9</v>
      </c>
      <c r="G1153">
        <v>-29.936658696120901</v>
      </c>
      <c r="H1153">
        <v>-2.0552567880421302</v>
      </c>
      <c r="I1153">
        <v>-14.462337618784799</v>
      </c>
      <c r="J1153">
        <v>-1.8583829387092199</v>
      </c>
      <c r="K1153">
        <v>688.18216632575798</v>
      </c>
      <c r="L1153">
        <v>706.99817481039997</v>
      </c>
      <c r="M1153">
        <v>55.842503193929304</v>
      </c>
      <c r="N1153">
        <v>0.87252377957946103</v>
      </c>
      <c r="O1153">
        <v>32.967191790721202</v>
      </c>
      <c r="P1153">
        <v>10.527156549520701</v>
      </c>
      <c r="Q1153">
        <v>3.2985044444122001E-2</v>
      </c>
    </row>
    <row r="1154" spans="1:17" hidden="1" x14ac:dyDescent="0.3">
      <c r="A1154" t="s">
        <v>2457</v>
      </c>
      <c r="B1154" t="s">
        <v>2458</v>
      </c>
      <c r="C1154" t="str">
        <f>IFERROR(VLOOKUP(Table1[[#This Row],[Ticker]],[1]!Table1[[Symbol]:[Industry]],2,FALSE),"-")</f>
        <v>-</v>
      </c>
      <c r="D1154" t="s">
        <v>383</v>
      </c>
      <c r="E1154">
        <v>1651.51818409</v>
      </c>
      <c r="F1154">
        <v>584.4</v>
      </c>
      <c r="G1154">
        <v>-37.0331729516789</v>
      </c>
      <c r="H1154">
        <v>0.45178619421322702</v>
      </c>
      <c r="I1154">
        <v>-19.143591017812799</v>
      </c>
      <c r="J1154">
        <v>3.42025890850794</v>
      </c>
      <c r="K1154">
        <v>567.65016212656894</v>
      </c>
      <c r="L1154">
        <v>565.03243912993798</v>
      </c>
      <c r="M1154">
        <v>43.634846126962302</v>
      </c>
      <c r="N1154">
        <v>0.74318679467970605</v>
      </c>
      <c r="O1154">
        <v>26.625598904859601</v>
      </c>
      <c r="P1154">
        <v>32.803090557891103</v>
      </c>
      <c r="Q1154">
        <v>0.13534955416024799</v>
      </c>
    </row>
    <row r="1155" spans="1:17" hidden="1" x14ac:dyDescent="0.3">
      <c r="A1155" t="s">
        <v>2459</v>
      </c>
      <c r="B1155" t="s">
        <v>2460</v>
      </c>
      <c r="C1155" t="str">
        <f>IFERROR(VLOOKUP(Table1[[#This Row],[Ticker]],[1]!Table1[[Symbol]:[Industry]],2,FALSE),"-")</f>
        <v>-</v>
      </c>
      <c r="D1155" t="s">
        <v>523</v>
      </c>
      <c r="E1155">
        <v>1651.1787914049901</v>
      </c>
      <c r="F1155">
        <v>338.85</v>
      </c>
      <c r="G1155">
        <v>-6.5206001188986296</v>
      </c>
      <c r="H1155">
        <v>3.9847805627544499</v>
      </c>
      <c r="I1155">
        <v>-27.731469214056698</v>
      </c>
      <c r="J1155">
        <v>-1.00243374084826</v>
      </c>
      <c r="K1155">
        <v>335.428927371143</v>
      </c>
      <c r="L1155">
        <v>340.295527464229</v>
      </c>
      <c r="M1155">
        <v>40.515874157421102</v>
      </c>
      <c r="N1155">
        <v>0.99881236109660398</v>
      </c>
      <c r="O1155">
        <v>33.539914416408401</v>
      </c>
      <c r="P1155">
        <v>29.827586206896498</v>
      </c>
      <c r="Q1155">
        <v>-5.1887095135075001E-2</v>
      </c>
    </row>
    <row r="1156" spans="1:17" hidden="1" x14ac:dyDescent="0.3">
      <c r="A1156" t="s">
        <v>2461</v>
      </c>
      <c r="B1156" t="s">
        <v>2462</v>
      </c>
      <c r="C1156" t="str">
        <f>IFERROR(VLOOKUP(Table1[[#This Row],[Ticker]],[1]!Table1[[Symbol]:[Industry]],2,FALSE),"-")</f>
        <v>-</v>
      </c>
      <c r="D1156" t="s">
        <v>400</v>
      </c>
      <c r="E1156">
        <v>1641.5156107350001</v>
      </c>
      <c r="F1156">
        <v>604.65</v>
      </c>
      <c r="G1156">
        <v>12.2339407445684</v>
      </c>
      <c r="H1156">
        <v>11.5249835053386</v>
      </c>
      <c r="I1156">
        <v>19.653494208551699</v>
      </c>
      <c r="J1156">
        <v>10.812824307867</v>
      </c>
      <c r="K1156">
        <v>498.838789334073</v>
      </c>
      <c r="L1156">
        <v>482.37069547291401</v>
      </c>
      <c r="M1156">
        <v>79.313483612730295</v>
      </c>
      <c r="N1156">
        <v>2.1717729513943498</v>
      </c>
      <c r="O1156">
        <v>1.36442570081865</v>
      </c>
      <c r="P1156">
        <v>47.6556776556776</v>
      </c>
      <c r="Q1156">
        <v>-4.2089666334530998E-2</v>
      </c>
    </row>
    <row r="1157" spans="1:17" hidden="1" x14ac:dyDescent="0.3">
      <c r="A1157" t="s">
        <v>2463</v>
      </c>
      <c r="B1157" t="s">
        <v>2464</v>
      </c>
      <c r="C1157" t="str">
        <f>IFERROR(VLOOKUP(Table1[[#This Row],[Ticker]],[1]!Table1[[Symbol]:[Industry]],2,FALSE),"-")</f>
        <v>-</v>
      </c>
      <c r="D1157" t="s">
        <v>371</v>
      </c>
      <c r="E1157">
        <v>1638.10432954</v>
      </c>
      <c r="F1157">
        <v>39.71</v>
      </c>
      <c r="G1157">
        <v>57.611338665477199</v>
      </c>
      <c r="H1157">
        <v>-4.9307594118248401</v>
      </c>
      <c r="I1157">
        <v>26.533066839928701</v>
      </c>
      <c r="J1157">
        <v>-0.42153501974715502</v>
      </c>
      <c r="K1157">
        <v>38.783780409888799</v>
      </c>
      <c r="L1157">
        <v>33.266991966959701</v>
      </c>
      <c r="M1157">
        <v>49.697234686075198</v>
      </c>
      <c r="N1157">
        <v>0.61958987158696099</v>
      </c>
      <c r="O1157">
        <v>17.098967514479899</v>
      </c>
      <c r="P1157">
        <v>98.55</v>
      </c>
      <c r="Q1157">
        <v>7.8351020251549996E-3</v>
      </c>
    </row>
    <row r="1158" spans="1:17" hidden="1" x14ac:dyDescent="0.3">
      <c r="A1158" t="s">
        <v>2465</v>
      </c>
      <c r="B1158" t="s">
        <v>2466</v>
      </c>
      <c r="C1158" t="str">
        <f>IFERROR(VLOOKUP(Table1[[#This Row],[Ticker]],[1]!Table1[[Symbol]:[Industry]],2,FALSE),"-")</f>
        <v>-</v>
      </c>
      <c r="E1158">
        <v>1636.3929232799901</v>
      </c>
      <c r="F1158">
        <v>47.53</v>
      </c>
      <c r="G1158">
        <v>7120.4390071210501</v>
      </c>
      <c r="H1158">
        <v>45.505420598283898</v>
      </c>
      <c r="I1158">
        <v>563.48075027659002</v>
      </c>
      <c r="J1158">
        <v>7.5023498535739499</v>
      </c>
      <c r="K1158">
        <v>34.4932523544011</v>
      </c>
      <c r="L1158">
        <v>19.8152672282576</v>
      </c>
      <c r="M1158">
        <v>19.914464246548398</v>
      </c>
      <c r="N1158">
        <v>0.321283505062748</v>
      </c>
      <c r="O1158">
        <v>0</v>
      </c>
      <c r="P1158">
        <v>7509.9016100178796</v>
      </c>
      <c r="Q1158">
        <v>0.30440892699028499</v>
      </c>
    </row>
    <row r="1159" spans="1:17" hidden="1" x14ac:dyDescent="0.3">
      <c r="A1159" t="s">
        <v>2467</v>
      </c>
      <c r="B1159" t="s">
        <v>2468</v>
      </c>
      <c r="C1159" t="str">
        <f>IFERROR(VLOOKUP(Table1[[#This Row],[Ticker]],[1]!Table1[[Symbol]:[Industry]],2,FALSE),"-")</f>
        <v>-</v>
      </c>
      <c r="D1159" t="s">
        <v>366</v>
      </c>
      <c r="E1159">
        <v>1635.0678539999999</v>
      </c>
      <c r="F1159">
        <v>977.9</v>
      </c>
      <c r="G1159">
        <v>155.99370477372099</v>
      </c>
      <c r="H1159">
        <v>30.871470520186001</v>
      </c>
      <c r="I1159">
        <v>171.97012643090201</v>
      </c>
      <c r="J1159">
        <v>10.845311944252099</v>
      </c>
      <c r="K1159">
        <v>661.16490633183798</v>
      </c>
      <c r="M1159">
        <v>54.588714966714903</v>
      </c>
      <c r="N1159">
        <v>0.85368876160052798</v>
      </c>
      <c r="O1159">
        <v>0.24542386747110601</v>
      </c>
      <c r="P1159">
        <v>316.127659574468</v>
      </c>
    </row>
    <row r="1160" spans="1:17" hidden="1" x14ac:dyDescent="0.3">
      <c r="A1160" t="s">
        <v>2469</v>
      </c>
      <c r="B1160" t="s">
        <v>2470</v>
      </c>
      <c r="C1160" t="str">
        <f>IFERROR(VLOOKUP(Table1[[#This Row],[Ticker]],[1]!Table1[[Symbol]:[Industry]],2,FALSE),"-")</f>
        <v>-</v>
      </c>
      <c r="D1160" t="s">
        <v>211</v>
      </c>
      <c r="E1160">
        <v>1633.94</v>
      </c>
      <c r="F1160">
        <v>374.95</v>
      </c>
      <c r="G1160">
        <v>-3.1768843321095899</v>
      </c>
      <c r="H1160">
        <v>2.0526537253937498</v>
      </c>
      <c r="I1160">
        <v>13.998527679161899</v>
      </c>
      <c r="J1160">
        <v>2.11074917187026</v>
      </c>
      <c r="K1160">
        <v>357.006427164255</v>
      </c>
      <c r="L1160">
        <v>308.77526030583999</v>
      </c>
      <c r="M1160">
        <v>47.992919919885601</v>
      </c>
      <c r="N1160">
        <v>0.389315723699595</v>
      </c>
      <c r="O1160">
        <v>9.7346312841712201</v>
      </c>
      <c r="P1160">
        <v>64.849417454385502</v>
      </c>
    </row>
    <row r="1161" spans="1:17" hidden="1" x14ac:dyDescent="0.3">
      <c r="A1161" t="s">
        <v>2471</v>
      </c>
      <c r="B1161" t="s">
        <v>2472</v>
      </c>
      <c r="C1161" t="str">
        <f>IFERROR(VLOOKUP(Table1[[#This Row],[Ticker]],[1]!Table1[[Symbol]:[Industry]],2,FALSE),"-")</f>
        <v>-</v>
      </c>
      <c r="D1161" t="s">
        <v>40</v>
      </c>
      <c r="E1161">
        <v>1625.7014999999999</v>
      </c>
      <c r="F1161">
        <v>45.75</v>
      </c>
      <c r="G1161">
        <v>-16.3383328482617</v>
      </c>
      <c r="H1161">
        <v>-7.53723449791935</v>
      </c>
      <c r="I1161">
        <v>-4.5162514678010899</v>
      </c>
      <c r="J1161">
        <v>3.4231399519266001</v>
      </c>
      <c r="K1161">
        <v>47.158409458547197</v>
      </c>
      <c r="L1161">
        <v>45.803944695589898</v>
      </c>
      <c r="M1161">
        <v>50.3059471857188</v>
      </c>
      <c r="N1161">
        <v>0.17846603406082001</v>
      </c>
      <c r="O1161">
        <v>73.5300546448087</v>
      </c>
      <c r="P1161">
        <v>34.558823529411697</v>
      </c>
      <c r="Q1161">
        <v>0.24706703820354001</v>
      </c>
    </row>
    <row r="1162" spans="1:17" hidden="1" x14ac:dyDescent="0.3">
      <c r="A1162" t="s">
        <v>2473</v>
      </c>
      <c r="B1162" t="s">
        <v>2474</v>
      </c>
      <c r="C1162" t="str">
        <f>IFERROR(VLOOKUP(Table1[[#This Row],[Ticker]],[1]!Table1[[Symbol]:[Industry]],2,FALSE),"-")</f>
        <v>-</v>
      </c>
      <c r="D1162" t="s">
        <v>165</v>
      </c>
      <c r="E1162">
        <v>1609.3923933149999</v>
      </c>
      <c r="F1162">
        <v>1698.15</v>
      </c>
      <c r="G1162">
        <v>194.74631846841999</v>
      </c>
      <c r="H1162">
        <v>45.958116382916401</v>
      </c>
      <c r="I1162">
        <v>170.110587684297</v>
      </c>
      <c r="J1162">
        <v>-2.9745080695072401</v>
      </c>
      <c r="K1162">
        <v>1290.6907744555399</v>
      </c>
      <c r="L1162">
        <v>972.06971269581595</v>
      </c>
      <c r="M1162">
        <v>38.459797668360899</v>
      </c>
      <c r="N1162">
        <v>1.5950141568419101</v>
      </c>
      <c r="O1162">
        <v>0</v>
      </c>
      <c r="P1162">
        <v>243.65071334614899</v>
      </c>
      <c r="Q1162">
        <v>0.110985867943627</v>
      </c>
    </row>
    <row r="1163" spans="1:17" hidden="1" x14ac:dyDescent="0.3">
      <c r="A1163" t="s">
        <v>2475</v>
      </c>
      <c r="B1163" t="s">
        <v>2476</v>
      </c>
      <c r="C1163" t="str">
        <f>IFERROR(VLOOKUP(Table1[[#This Row],[Ticker]],[1]!Table1[[Symbol]:[Industry]],2,FALSE),"-")</f>
        <v>-</v>
      </c>
      <c r="D1163" t="s">
        <v>354</v>
      </c>
      <c r="E1163">
        <v>1607.2550693999999</v>
      </c>
      <c r="F1163">
        <v>31.05</v>
      </c>
      <c r="G1163">
        <v>-21.4740908551682</v>
      </c>
      <c r="H1163">
        <v>3.02857065189917</v>
      </c>
      <c r="I1163">
        <v>-26.505009463793801</v>
      </c>
      <c r="J1163">
        <v>-2.8434679414396502</v>
      </c>
      <c r="K1163">
        <v>30.002278031968501</v>
      </c>
      <c r="L1163">
        <v>32.233485329277997</v>
      </c>
      <c r="M1163">
        <v>46.843764245580402</v>
      </c>
      <c r="N1163">
        <v>1.4478706849963301</v>
      </c>
      <c r="O1163">
        <v>47.504025764895303</v>
      </c>
      <c r="P1163">
        <v>38</v>
      </c>
      <c r="Q1163">
        <v>-4.7618193078098003E-2</v>
      </c>
    </row>
    <row r="1164" spans="1:17" hidden="1" x14ac:dyDescent="0.3">
      <c r="A1164" t="s">
        <v>2477</v>
      </c>
      <c r="B1164" t="s">
        <v>2478</v>
      </c>
      <c r="C1164" t="str">
        <f>IFERROR(VLOOKUP(Table1[[#This Row],[Ticker]],[1]!Table1[[Symbol]:[Industry]],2,FALSE),"-")</f>
        <v>-</v>
      </c>
      <c r="D1164" t="s">
        <v>268</v>
      </c>
      <c r="E1164">
        <v>1595.22</v>
      </c>
      <c r="F1164">
        <v>1451.65</v>
      </c>
      <c r="G1164">
        <v>-20.060125704098699</v>
      </c>
      <c r="H1164">
        <v>5.4258993168800496</v>
      </c>
      <c r="I1164">
        <v>-17.8940918394769</v>
      </c>
      <c r="J1164">
        <v>-1.8595910070469099</v>
      </c>
      <c r="K1164">
        <v>1380.9129593291</v>
      </c>
      <c r="L1164">
        <v>1415.0270588327901</v>
      </c>
      <c r="M1164">
        <v>52.770253385918103</v>
      </c>
      <c r="N1164">
        <v>1.7453093533766399</v>
      </c>
      <c r="O1164">
        <v>22.622532979712702</v>
      </c>
      <c r="P1164">
        <v>22.911815757165201</v>
      </c>
      <c r="Q1164">
        <v>0.15531314003802801</v>
      </c>
    </row>
    <row r="1165" spans="1:17" hidden="1" x14ac:dyDescent="0.3">
      <c r="A1165" t="s">
        <v>2479</v>
      </c>
      <c r="B1165" t="s">
        <v>2480</v>
      </c>
      <c r="C1165" t="str">
        <f>IFERROR(VLOOKUP(Table1[[#This Row],[Ticker]],[1]!Table1[[Symbol]:[Industry]],2,FALSE),"-")</f>
        <v>-</v>
      </c>
      <c r="D1165" t="s">
        <v>371</v>
      </c>
      <c r="E1165">
        <v>1593.4219000000001</v>
      </c>
      <c r="F1165">
        <v>800.75</v>
      </c>
      <c r="G1165">
        <v>132.98186820919801</v>
      </c>
      <c r="H1165">
        <v>8.1983286315489998</v>
      </c>
      <c r="I1165">
        <v>59.262426329585402</v>
      </c>
      <c r="J1165">
        <v>1.48722781845813</v>
      </c>
      <c r="K1165">
        <v>748.91229648628598</v>
      </c>
      <c r="L1165">
        <v>579.22892437636199</v>
      </c>
      <c r="M1165">
        <v>48.693592323150199</v>
      </c>
      <c r="N1165">
        <v>2.28920999435078</v>
      </c>
      <c r="O1165">
        <v>8.0237277552294799</v>
      </c>
      <c r="P1165">
        <v>182.80063570545599</v>
      </c>
      <c r="Q1165">
        <v>0.19410363641515599</v>
      </c>
    </row>
    <row r="1166" spans="1:17" hidden="1" x14ac:dyDescent="0.3">
      <c r="A1166" t="s">
        <v>2481</v>
      </c>
      <c r="B1166" t="s">
        <v>2482</v>
      </c>
      <c r="C1166" t="str">
        <f>IFERROR(VLOOKUP(Table1[[#This Row],[Ticker]],[1]!Table1[[Symbol]:[Industry]],2,FALSE),"-")</f>
        <v>-</v>
      </c>
      <c r="D1166" t="s">
        <v>95</v>
      </c>
      <c r="E1166">
        <v>1592.3695754749999</v>
      </c>
      <c r="F1166">
        <v>1605</v>
      </c>
      <c r="G1166">
        <v>467.68853917738898</v>
      </c>
      <c r="H1166">
        <v>20.149513447666799</v>
      </c>
      <c r="I1166">
        <v>48.7665676253405</v>
      </c>
      <c r="J1166">
        <v>11.2097572849031</v>
      </c>
      <c r="K1166">
        <v>1242.9269441357401</v>
      </c>
      <c r="L1166">
        <v>978.38517663067103</v>
      </c>
      <c r="M1166">
        <v>41.0026103436265</v>
      </c>
      <c r="N1166">
        <v>1.0929688322415001</v>
      </c>
      <c r="O1166">
        <v>0</v>
      </c>
      <c r="P1166">
        <v>549.79757085020196</v>
      </c>
    </row>
    <row r="1167" spans="1:17" hidden="1" x14ac:dyDescent="0.3">
      <c r="A1167" t="s">
        <v>2483</v>
      </c>
      <c r="B1167" t="s">
        <v>2484</v>
      </c>
      <c r="C1167" t="str">
        <f>IFERROR(VLOOKUP(Table1[[#This Row],[Ticker]],[1]!Table1[[Symbol]:[Industry]],2,FALSE),"-")</f>
        <v>-</v>
      </c>
      <c r="D1167" t="s">
        <v>255</v>
      </c>
      <c r="E1167">
        <v>1578.9457829200001</v>
      </c>
      <c r="F1167">
        <v>510.35</v>
      </c>
      <c r="G1167">
        <v>-22.345442987606599</v>
      </c>
      <c r="H1167">
        <v>-1.4697859513581</v>
      </c>
      <c r="I1167">
        <v>-10.9627398416293</v>
      </c>
      <c r="J1167">
        <v>-2.8610884889119101</v>
      </c>
      <c r="K1167">
        <v>497.32077606582902</v>
      </c>
      <c r="L1167">
        <v>500.07234228556001</v>
      </c>
      <c r="M1167">
        <v>40.236261788049802</v>
      </c>
      <c r="N1167">
        <v>0.92661284129405697</v>
      </c>
      <c r="O1167">
        <v>35.691192318996698</v>
      </c>
      <c r="P1167">
        <v>26.952736318407901</v>
      </c>
      <c r="Q1167">
        <v>4.4526587522499998E-4</v>
      </c>
    </row>
    <row r="1168" spans="1:17" hidden="1" x14ac:dyDescent="0.3">
      <c r="A1168" t="s">
        <v>2485</v>
      </c>
      <c r="B1168" t="s">
        <v>2486</v>
      </c>
      <c r="C1168" t="str">
        <f>IFERROR(VLOOKUP(Table1[[#This Row],[Ticker]],[1]!Table1[[Symbol]:[Industry]],2,FALSE),"-")</f>
        <v>-</v>
      </c>
      <c r="D1168" t="s">
        <v>523</v>
      </c>
      <c r="E1168">
        <v>1577.31807121</v>
      </c>
      <c r="F1168">
        <v>5987.15</v>
      </c>
      <c r="G1168">
        <v>-41.333267244038602</v>
      </c>
      <c r="H1168">
        <v>12.705698155498601</v>
      </c>
      <c r="I1168">
        <v>-5.3896499343417297</v>
      </c>
      <c r="J1168">
        <v>-1.07472094756464</v>
      </c>
      <c r="K1168">
        <v>5419.9934421451899</v>
      </c>
      <c r="L1168">
        <v>5742.6413351315005</v>
      </c>
      <c r="M1168">
        <v>43.823063820252997</v>
      </c>
      <c r="N1168">
        <v>1.4488956810942399</v>
      </c>
      <c r="O1168">
        <v>18.0853995640663</v>
      </c>
      <c r="P1168">
        <v>34.120743727598501</v>
      </c>
      <c r="Q1168">
        <v>-7.9420839867563001E-2</v>
      </c>
    </row>
    <row r="1169" spans="1:17" hidden="1" x14ac:dyDescent="0.3">
      <c r="A1169" t="s">
        <v>2487</v>
      </c>
      <c r="B1169" t="s">
        <v>2488</v>
      </c>
      <c r="C1169" t="str">
        <f>IFERROR(VLOOKUP(Table1[[#This Row],[Ticker]],[1]!Table1[[Symbol]:[Industry]],2,FALSE),"-")</f>
        <v>-</v>
      </c>
      <c r="D1169" t="s">
        <v>268</v>
      </c>
      <c r="E1169">
        <v>1576.7288570000001</v>
      </c>
      <c r="F1169">
        <v>730.2</v>
      </c>
      <c r="G1169">
        <v>10.4018962182527</v>
      </c>
      <c r="H1169">
        <v>3.6892370823991198</v>
      </c>
      <c r="I1169">
        <v>-14.0540225561046</v>
      </c>
      <c r="J1169">
        <v>1.67407781084762</v>
      </c>
      <c r="K1169">
        <v>683.21077595011695</v>
      </c>
      <c r="L1169">
        <v>636.75330115805605</v>
      </c>
      <c r="M1169">
        <v>49.229585688019</v>
      </c>
      <c r="N1169">
        <v>0.84716197670980797</v>
      </c>
      <c r="O1169">
        <v>11.0654615173924</v>
      </c>
      <c r="P1169">
        <v>51.714107625181803</v>
      </c>
      <c r="Q1169">
        <v>0.122464691989863</v>
      </c>
    </row>
    <row r="1170" spans="1:17" hidden="1" x14ac:dyDescent="0.3">
      <c r="A1170" t="s">
        <v>2489</v>
      </c>
      <c r="B1170" t="s">
        <v>2490</v>
      </c>
      <c r="C1170" t="str">
        <f>IFERROR(VLOOKUP(Table1[[#This Row],[Ticker]],[1]!Table1[[Symbol]:[Industry]],2,FALSE),"-")</f>
        <v>-</v>
      </c>
      <c r="D1170" t="s">
        <v>809</v>
      </c>
      <c r="E1170">
        <v>1575.13864805</v>
      </c>
      <c r="F1170">
        <v>291.10000000000002</v>
      </c>
      <c r="G1170">
        <v>769.32973214595404</v>
      </c>
      <c r="H1170">
        <v>15.0045156690813</v>
      </c>
      <c r="I1170">
        <v>158.54929731762701</v>
      </c>
      <c r="J1170">
        <v>9.6551388408758605</v>
      </c>
      <c r="K1170">
        <v>232.99875595146301</v>
      </c>
      <c r="L1170">
        <v>158.196522196595</v>
      </c>
      <c r="M1170">
        <v>76.942505848216797</v>
      </c>
      <c r="N1170">
        <v>2.8040827778179298</v>
      </c>
      <c r="O1170">
        <v>0</v>
      </c>
      <c r="Q1170">
        <v>0.119342281156104</v>
      </c>
    </row>
    <row r="1171" spans="1:17" hidden="1" x14ac:dyDescent="0.3">
      <c r="A1171" t="s">
        <v>2491</v>
      </c>
      <c r="B1171" t="s">
        <v>2492</v>
      </c>
      <c r="C1171" t="str">
        <f>IFERROR(VLOOKUP(Table1[[#This Row],[Ticker]],[1]!Table1[[Symbol]:[Industry]],2,FALSE),"-")</f>
        <v>-</v>
      </c>
      <c r="D1171" t="s">
        <v>21</v>
      </c>
      <c r="E1171">
        <v>1574.5211505</v>
      </c>
      <c r="F1171">
        <v>1151.05</v>
      </c>
      <c r="G1171">
        <v>101.636962806236</v>
      </c>
      <c r="H1171">
        <v>-11.033976978465001</v>
      </c>
      <c r="I1171">
        <v>73.545576398959994</v>
      </c>
      <c r="J1171">
        <v>-3.2062152534532999</v>
      </c>
      <c r="K1171">
        <v>1147.44380493316</v>
      </c>
      <c r="L1171">
        <v>893.33586616023194</v>
      </c>
      <c r="M1171">
        <v>48.730552612683397</v>
      </c>
      <c r="N1171">
        <v>0.293030914499748</v>
      </c>
      <c r="O1171">
        <v>27.605230007384499</v>
      </c>
      <c r="P1171">
        <v>144.38428874734601</v>
      </c>
      <c r="Q1171">
        <v>0.178431438733932</v>
      </c>
    </row>
    <row r="1172" spans="1:17" hidden="1" x14ac:dyDescent="0.3">
      <c r="A1172" t="s">
        <v>2493</v>
      </c>
      <c r="B1172" t="s">
        <v>2494</v>
      </c>
      <c r="C1172" t="str">
        <f>IFERROR(VLOOKUP(Table1[[#This Row],[Ticker]],[1]!Table1[[Symbol]:[Industry]],2,FALSE),"-")</f>
        <v>-</v>
      </c>
      <c r="D1172" t="s">
        <v>238</v>
      </c>
      <c r="E1172">
        <v>1571.2449999999999</v>
      </c>
      <c r="F1172">
        <v>1270.5999999999999</v>
      </c>
      <c r="G1172">
        <v>70.749397995412806</v>
      </c>
      <c r="H1172">
        <v>0.33937741703184698</v>
      </c>
      <c r="I1172">
        <v>69.771287413057607</v>
      </c>
      <c r="J1172">
        <v>-3.5110069524782599</v>
      </c>
      <c r="K1172">
        <v>1169.9643796544999</v>
      </c>
      <c r="L1172">
        <v>899.67542722975099</v>
      </c>
      <c r="M1172">
        <v>41.764371843673601</v>
      </c>
      <c r="N1172">
        <v>0.62930587933834803</v>
      </c>
      <c r="O1172">
        <v>16.4567920667401</v>
      </c>
      <c r="P1172">
        <v>110.713101160862</v>
      </c>
      <c r="Q1172">
        <v>8.0769220747933995E-2</v>
      </c>
    </row>
    <row r="1173" spans="1:17" hidden="1" x14ac:dyDescent="0.3">
      <c r="A1173" t="s">
        <v>2495</v>
      </c>
      <c r="B1173" t="s">
        <v>2496</v>
      </c>
      <c r="C1173" t="str">
        <f>IFERROR(VLOOKUP(Table1[[#This Row],[Ticker]],[1]!Table1[[Symbol]:[Industry]],2,FALSE),"-")</f>
        <v>-</v>
      </c>
      <c r="D1173" t="s">
        <v>185</v>
      </c>
      <c r="E1173">
        <v>1570.9075479999999</v>
      </c>
      <c r="F1173">
        <v>127.86</v>
      </c>
      <c r="G1173">
        <v>-22.9234029629033</v>
      </c>
      <c r="H1173">
        <v>-6.1740376946010302</v>
      </c>
      <c r="I1173">
        <v>-13.357620517964801</v>
      </c>
      <c r="J1173">
        <v>-7.3967067505985904</v>
      </c>
      <c r="K1173">
        <v>135.095706189129</v>
      </c>
      <c r="L1173">
        <v>133.92334125031999</v>
      </c>
      <c r="M1173">
        <v>46.774662856067998</v>
      </c>
      <c r="N1173">
        <v>1.3423104095917899</v>
      </c>
      <c r="O1173">
        <v>39.996871578288697</v>
      </c>
      <c r="P1173">
        <v>19.495327102803699</v>
      </c>
      <c r="Q1173">
        <v>3.1394912685758003E-2</v>
      </c>
    </row>
    <row r="1174" spans="1:17" hidden="1" x14ac:dyDescent="0.3">
      <c r="A1174" t="s">
        <v>2497</v>
      </c>
      <c r="B1174" t="s">
        <v>2498</v>
      </c>
      <c r="C1174" t="str">
        <f>IFERROR(VLOOKUP(Table1[[#This Row],[Ticker]],[1]!Table1[[Symbol]:[Industry]],2,FALSE),"-")</f>
        <v>-</v>
      </c>
      <c r="D1174" t="s">
        <v>273</v>
      </c>
      <c r="E1174">
        <v>1564.4600824049901</v>
      </c>
      <c r="F1174">
        <v>1748.2</v>
      </c>
      <c r="G1174">
        <v>121.9627418165</v>
      </c>
      <c r="H1174">
        <v>25.0753635204169</v>
      </c>
      <c r="I1174">
        <v>21.334496677188799</v>
      </c>
      <c r="J1174">
        <v>26.382251857528999</v>
      </c>
      <c r="K1174">
        <v>1431.5284041411201</v>
      </c>
      <c r="L1174">
        <v>1247.79240419858</v>
      </c>
      <c r="M1174">
        <v>45.991360977613702</v>
      </c>
      <c r="N1174">
        <v>2.4596592864158699</v>
      </c>
      <c r="O1174">
        <v>7.4619608740418704</v>
      </c>
      <c r="P1174">
        <v>152.97735330294401</v>
      </c>
      <c r="Q1174">
        <v>8.7755612241014996E-2</v>
      </c>
    </row>
    <row r="1175" spans="1:17" hidden="1" x14ac:dyDescent="0.3">
      <c r="A1175" t="s">
        <v>2499</v>
      </c>
      <c r="B1175" t="s">
        <v>2500</v>
      </c>
      <c r="C1175" t="str">
        <f>IFERROR(VLOOKUP(Table1[[#This Row],[Ticker]],[1]!Table1[[Symbol]:[Industry]],2,FALSE),"-")</f>
        <v>-</v>
      </c>
      <c r="D1175" t="s">
        <v>630</v>
      </c>
      <c r="E1175">
        <v>1562.13879941</v>
      </c>
      <c r="F1175">
        <v>220.95</v>
      </c>
      <c r="G1175">
        <v>-28.842671902527101</v>
      </c>
      <c r="H1175">
        <v>-12.446825014190701</v>
      </c>
      <c r="I1175">
        <v>-28.527219272548901</v>
      </c>
      <c r="J1175">
        <v>-6.2442149218120502</v>
      </c>
      <c r="K1175">
        <v>229.95273004889199</v>
      </c>
      <c r="L1175">
        <v>234.80429212547099</v>
      </c>
      <c r="M1175">
        <v>72.448847629009094</v>
      </c>
      <c r="N1175">
        <v>0.59354847246246401</v>
      </c>
      <c r="O1175">
        <v>39.3301651957456</v>
      </c>
      <c r="P1175">
        <v>18.7583982800322</v>
      </c>
      <c r="Q1175">
        <v>9.5055097999142996E-2</v>
      </c>
    </row>
    <row r="1176" spans="1:17" hidden="1" x14ac:dyDescent="0.3">
      <c r="A1176" t="s">
        <v>2501</v>
      </c>
      <c r="B1176" t="s">
        <v>2502</v>
      </c>
      <c r="C1176" t="str">
        <f>IFERROR(VLOOKUP(Table1[[#This Row],[Ticker]],[1]!Table1[[Symbol]:[Industry]],2,FALSE),"-")</f>
        <v>-</v>
      </c>
      <c r="D1176" t="s">
        <v>101</v>
      </c>
      <c r="E1176">
        <v>1559.56371124</v>
      </c>
      <c r="F1176">
        <v>110.12</v>
      </c>
      <c r="G1176">
        <v>13.372847920341901</v>
      </c>
      <c r="H1176">
        <v>0.19503684684859601</v>
      </c>
      <c r="I1176">
        <v>7.74599524026506</v>
      </c>
      <c r="J1176">
        <v>-3.5912619615472501</v>
      </c>
      <c r="K1176">
        <v>107.987073062395</v>
      </c>
      <c r="L1176">
        <v>100.906294104686</v>
      </c>
      <c r="M1176">
        <v>40.172172048925098</v>
      </c>
      <c r="N1176">
        <v>1.1011291033516999</v>
      </c>
      <c r="O1176">
        <v>12.513621503814001</v>
      </c>
      <c r="P1176">
        <v>45.372937293729301</v>
      </c>
      <c r="Q1176">
        <v>1.1295315914897E-2</v>
      </c>
    </row>
    <row r="1177" spans="1:17" hidden="1" x14ac:dyDescent="0.3">
      <c r="A1177" t="s">
        <v>2503</v>
      </c>
      <c r="B1177" t="s">
        <v>2504</v>
      </c>
      <c r="C1177" t="str">
        <f>IFERROR(VLOOKUP(Table1[[#This Row],[Ticker]],[1]!Table1[[Symbol]:[Industry]],2,FALSE),"-")</f>
        <v>-</v>
      </c>
      <c r="D1177" t="s">
        <v>238</v>
      </c>
      <c r="E1177">
        <v>1553.6</v>
      </c>
      <c r="F1177">
        <v>572.9</v>
      </c>
      <c r="G1177">
        <v>94.795926059420907</v>
      </c>
      <c r="H1177">
        <v>17.0934274438839</v>
      </c>
      <c r="I1177">
        <v>51.046893150020097</v>
      </c>
      <c r="J1177">
        <v>7.9975963325307804</v>
      </c>
      <c r="K1177">
        <v>504.08634982789698</v>
      </c>
      <c r="L1177">
        <v>427.21444418081302</v>
      </c>
      <c r="M1177">
        <v>50.562783844630701</v>
      </c>
      <c r="N1177">
        <v>1.6758950537619799</v>
      </c>
      <c r="O1177">
        <v>5.3587013440391003</v>
      </c>
      <c r="P1177">
        <v>123.091900311526</v>
      </c>
      <c r="Q1177">
        <v>0.13386858631349099</v>
      </c>
    </row>
    <row r="1178" spans="1:17" hidden="1" x14ac:dyDescent="0.3">
      <c r="A1178" t="s">
        <v>2505</v>
      </c>
      <c r="B1178" t="s">
        <v>2506</v>
      </c>
      <c r="C1178" t="str">
        <f>IFERROR(VLOOKUP(Table1[[#This Row],[Ticker]],[1]!Table1[[Symbol]:[Industry]],2,FALSE),"-")</f>
        <v>-</v>
      </c>
      <c r="D1178" t="s">
        <v>159</v>
      </c>
      <c r="E1178">
        <v>1551.5772190499999</v>
      </c>
      <c r="F1178">
        <v>35.340000000000003</v>
      </c>
      <c r="G1178">
        <v>84.530430713938401</v>
      </c>
      <c r="H1178">
        <v>13.6161201687852</v>
      </c>
      <c r="I1178">
        <v>0.72552894202821006</v>
      </c>
      <c r="J1178">
        <v>-5.8232932085546496</v>
      </c>
      <c r="K1178">
        <v>29.842170261726402</v>
      </c>
      <c r="L1178">
        <v>28.318161242229401</v>
      </c>
      <c r="M1178">
        <v>55.410896704991998</v>
      </c>
      <c r="N1178">
        <v>1.7888161232018001</v>
      </c>
      <c r="O1178">
        <v>11.4883984153933</v>
      </c>
      <c r="P1178">
        <v>130.228013029316</v>
      </c>
      <c r="Q1178">
        <v>0.21818215108580299</v>
      </c>
    </row>
    <row r="1179" spans="1:17" hidden="1" x14ac:dyDescent="0.3">
      <c r="A1179" t="s">
        <v>2507</v>
      </c>
      <c r="B1179" t="s">
        <v>2508</v>
      </c>
      <c r="C1179" t="str">
        <f>IFERROR(VLOOKUP(Table1[[#This Row],[Ticker]],[1]!Table1[[Symbol]:[Industry]],2,FALSE),"-")</f>
        <v>-</v>
      </c>
      <c r="D1179" t="s">
        <v>268</v>
      </c>
      <c r="E1179">
        <v>1549.56383925</v>
      </c>
      <c r="F1179">
        <v>57.96</v>
      </c>
      <c r="G1179">
        <v>5.2424313701602498</v>
      </c>
      <c r="H1179">
        <v>8.4704247599904097</v>
      </c>
      <c r="I1179">
        <v>-10.833097486949899</v>
      </c>
      <c r="J1179">
        <v>-0.81205352784935303</v>
      </c>
      <c r="K1179">
        <v>54.955928484363199</v>
      </c>
      <c r="L1179">
        <v>54.5776401847709</v>
      </c>
      <c r="M1179">
        <v>48.945808204421702</v>
      </c>
      <c r="N1179">
        <v>1.3587373688833499</v>
      </c>
      <c r="O1179">
        <v>24.913733609385801</v>
      </c>
      <c r="P1179">
        <v>36.3764705882353</v>
      </c>
      <c r="Q1179">
        <v>2.1711937838477E-2</v>
      </c>
    </row>
    <row r="1180" spans="1:17" hidden="1" x14ac:dyDescent="0.3">
      <c r="A1180" t="s">
        <v>2509</v>
      </c>
      <c r="B1180" t="s">
        <v>2510</v>
      </c>
      <c r="C1180" t="str">
        <f>IFERROR(VLOOKUP(Table1[[#This Row],[Ticker]],[1]!Table1[[Symbol]:[Industry]],2,FALSE),"-")</f>
        <v>-</v>
      </c>
      <c r="D1180" t="s">
        <v>129</v>
      </c>
      <c r="E1180">
        <v>1544.9469183000001</v>
      </c>
      <c r="F1180">
        <v>14.69</v>
      </c>
      <c r="G1180">
        <v>-31.696725363517</v>
      </c>
      <c r="H1180">
        <v>10.617542489004601</v>
      </c>
      <c r="I1180">
        <v>26.179805530221699</v>
      </c>
      <c r="J1180">
        <v>9.45453793671164</v>
      </c>
      <c r="K1180">
        <v>13.511002579947901</v>
      </c>
      <c r="L1180">
        <v>13.2356392277468</v>
      </c>
      <c r="M1180">
        <v>28.902262408517199</v>
      </c>
      <c r="N1180">
        <v>2.1956681315229001</v>
      </c>
      <c r="O1180">
        <v>25.2552756977535</v>
      </c>
      <c r="P1180">
        <v>88.3333333333333</v>
      </c>
      <c r="Q1180">
        <v>7.1616797982844996E-2</v>
      </c>
    </row>
    <row r="1181" spans="1:17" hidden="1" x14ac:dyDescent="0.3">
      <c r="A1181" t="s">
        <v>2511</v>
      </c>
      <c r="B1181" t="s">
        <v>2512</v>
      </c>
      <c r="C1181" t="str">
        <f>IFERROR(VLOOKUP(Table1[[#This Row],[Ticker]],[1]!Table1[[Symbol]:[Industry]],2,FALSE),"-")</f>
        <v>-</v>
      </c>
      <c r="D1181" t="s">
        <v>238</v>
      </c>
      <c r="E1181">
        <v>1538.5369186099999</v>
      </c>
      <c r="F1181">
        <v>306.5</v>
      </c>
      <c r="G1181">
        <v>593.07343868296198</v>
      </c>
      <c r="H1181">
        <v>18.976390248545702</v>
      </c>
      <c r="I1181">
        <v>24.6296784638409</v>
      </c>
      <c r="J1181">
        <v>11.219947232228</v>
      </c>
      <c r="K1181">
        <v>262.32664695307898</v>
      </c>
      <c r="L1181">
        <v>194.81816726168401</v>
      </c>
      <c r="M1181">
        <v>53.6693674558392</v>
      </c>
      <c r="N1181">
        <v>1.0409985125158601</v>
      </c>
      <c r="O1181">
        <v>1.9738988580750401</v>
      </c>
      <c r="P1181">
        <v>647.56097560975604</v>
      </c>
      <c r="Q1181">
        <v>0.195087156249138</v>
      </c>
    </row>
    <row r="1182" spans="1:17" hidden="1" x14ac:dyDescent="0.3">
      <c r="A1182" t="s">
        <v>2513</v>
      </c>
      <c r="B1182" t="s">
        <v>2514</v>
      </c>
      <c r="C1182" t="str">
        <f>IFERROR(VLOOKUP(Table1[[#This Row],[Ticker]],[1]!Table1[[Symbol]:[Industry]],2,FALSE),"-")</f>
        <v>-</v>
      </c>
      <c r="D1182" t="s">
        <v>255</v>
      </c>
      <c r="E1182">
        <v>1532.82769024</v>
      </c>
      <c r="F1182">
        <v>815.5</v>
      </c>
      <c r="G1182">
        <v>57.415926690311402</v>
      </c>
      <c r="H1182">
        <v>13.6365876614099</v>
      </c>
      <c r="I1182">
        <v>39.046594834268902</v>
      </c>
      <c r="J1182">
        <v>-3.0880457648034598</v>
      </c>
      <c r="K1182">
        <v>708.65006319787199</v>
      </c>
      <c r="L1182">
        <v>623.81776131648996</v>
      </c>
      <c r="M1182">
        <v>57.526258284032103</v>
      </c>
      <c r="N1182">
        <v>2.4122983776206599</v>
      </c>
      <c r="O1182">
        <v>3.8442673206621598</v>
      </c>
      <c r="P1182">
        <v>91.634355539889498</v>
      </c>
      <c r="Q1182">
        <v>4.7461346913826002E-2</v>
      </c>
    </row>
    <row r="1183" spans="1:17" hidden="1" x14ac:dyDescent="0.3">
      <c r="A1183" t="s">
        <v>2515</v>
      </c>
      <c r="B1183" t="s">
        <v>2516</v>
      </c>
      <c r="C1183" t="str">
        <f>IFERROR(VLOOKUP(Table1[[#This Row],[Ticker]],[1]!Table1[[Symbol]:[Industry]],2,FALSE),"-")</f>
        <v>-</v>
      </c>
      <c r="D1183" t="s">
        <v>21</v>
      </c>
      <c r="E1183">
        <v>1525.9659656399999</v>
      </c>
      <c r="F1183">
        <v>1130.3499999999999</v>
      </c>
      <c r="G1183">
        <v>85.325578180913695</v>
      </c>
      <c r="H1183">
        <v>10.692057087239</v>
      </c>
      <c r="I1183">
        <v>63.286444771599598</v>
      </c>
      <c r="J1183">
        <v>-2.2301568443391999</v>
      </c>
      <c r="K1183">
        <v>1004.29758967825</v>
      </c>
      <c r="L1183">
        <v>794.08882955450201</v>
      </c>
      <c r="M1183">
        <v>50.097662380734597</v>
      </c>
      <c r="N1183">
        <v>0.61060556025455504</v>
      </c>
      <c r="O1183">
        <v>9.1697261910028001</v>
      </c>
      <c r="P1183">
        <v>129.605931342677</v>
      </c>
      <c r="Q1183">
        <v>8.8539664824985001E-2</v>
      </c>
    </row>
    <row r="1184" spans="1:17" hidden="1" x14ac:dyDescent="0.3">
      <c r="A1184" t="s">
        <v>2517</v>
      </c>
      <c r="B1184" t="s">
        <v>2518</v>
      </c>
      <c r="C1184" t="str">
        <f>IFERROR(VLOOKUP(Table1[[#This Row],[Ticker]],[1]!Table1[[Symbol]:[Industry]],2,FALSE),"-")</f>
        <v>-</v>
      </c>
      <c r="D1184" t="s">
        <v>523</v>
      </c>
      <c r="E1184">
        <v>1524.0371265000001</v>
      </c>
      <c r="F1184">
        <v>609.45000000000005</v>
      </c>
      <c r="G1184">
        <v>-2.47991579810799</v>
      </c>
      <c r="H1184">
        <v>18.980814206650599</v>
      </c>
      <c r="I1184">
        <v>18.9615830761803</v>
      </c>
      <c r="J1184">
        <v>7.5831755028492198</v>
      </c>
      <c r="K1184">
        <v>518.95690704758499</v>
      </c>
      <c r="L1184">
        <v>494.50595520500701</v>
      </c>
      <c r="M1184">
        <v>48.719016348870497</v>
      </c>
      <c r="N1184">
        <v>2.27725908534511</v>
      </c>
      <c r="O1184">
        <v>2.0756419722700801</v>
      </c>
      <c r="P1184">
        <v>51.416149068322902</v>
      </c>
      <c r="Q1184">
        <v>-3.9351759559874001E-2</v>
      </c>
    </row>
    <row r="1185" spans="1:17" hidden="1" x14ac:dyDescent="0.3">
      <c r="A1185" t="s">
        <v>2519</v>
      </c>
      <c r="B1185" t="s">
        <v>2520</v>
      </c>
      <c r="C1185" t="str">
        <f>IFERROR(VLOOKUP(Table1[[#This Row],[Ticker]],[1]!Table1[[Symbol]:[Industry]],2,FALSE),"-")</f>
        <v>-</v>
      </c>
      <c r="D1185" t="s">
        <v>445</v>
      </c>
      <c r="E1185">
        <v>1524.018298</v>
      </c>
      <c r="F1185">
        <v>106.4</v>
      </c>
      <c r="G1185">
        <v>20.6914420246503</v>
      </c>
      <c r="H1185">
        <v>10.6985219782295</v>
      </c>
      <c r="I1185">
        <v>-12.1331699098999</v>
      </c>
      <c r="J1185">
        <v>6.0386732531304297</v>
      </c>
      <c r="K1185">
        <v>96.646500083506496</v>
      </c>
      <c r="L1185">
        <v>90.617805507826205</v>
      </c>
      <c r="M1185">
        <v>71.305027885788903</v>
      </c>
      <c r="N1185">
        <v>4.4235418057905296</v>
      </c>
      <c r="O1185">
        <v>21.3721804511278</v>
      </c>
      <c r="P1185">
        <v>50.601556970983701</v>
      </c>
      <c r="Q1185">
        <v>0.103923006709494</v>
      </c>
    </row>
    <row r="1186" spans="1:17" hidden="1" x14ac:dyDescent="0.3">
      <c r="A1186" t="s">
        <v>2521</v>
      </c>
      <c r="B1186" t="s">
        <v>2522</v>
      </c>
      <c r="C1186" t="str">
        <f>IFERROR(VLOOKUP(Table1[[#This Row],[Ticker]],[1]!Table1[[Symbol]:[Industry]],2,FALSE),"-")</f>
        <v>-</v>
      </c>
      <c r="D1186" t="s">
        <v>46</v>
      </c>
      <c r="E1186">
        <v>1523.9744000000001</v>
      </c>
      <c r="F1186">
        <v>94.34</v>
      </c>
      <c r="G1186">
        <v>90.788952930475304</v>
      </c>
      <c r="H1186">
        <v>37.749468894093603</v>
      </c>
      <c r="I1186">
        <v>33.140850430047401</v>
      </c>
      <c r="J1186">
        <v>5.1346446362089404</v>
      </c>
      <c r="K1186">
        <v>76.689931704414207</v>
      </c>
      <c r="L1186">
        <v>66.517445936161806</v>
      </c>
      <c r="M1186">
        <v>72.284919530266194</v>
      </c>
      <c r="N1186">
        <v>2.3337100209572599</v>
      </c>
      <c r="O1186">
        <v>4.7275810896756303</v>
      </c>
      <c r="P1186">
        <v>143.14432989690701</v>
      </c>
      <c r="Q1186">
        <v>0.11883681505240599</v>
      </c>
    </row>
    <row r="1187" spans="1:17" hidden="1" x14ac:dyDescent="0.3">
      <c r="A1187" t="s">
        <v>2523</v>
      </c>
      <c r="B1187" t="s">
        <v>2524</v>
      </c>
      <c r="C1187" t="str">
        <f>IFERROR(VLOOKUP(Table1[[#This Row],[Ticker]],[1]!Table1[[Symbol]:[Industry]],2,FALSE),"-")</f>
        <v>-</v>
      </c>
      <c r="D1187" t="s">
        <v>137</v>
      </c>
      <c r="E1187">
        <v>1521.4734845999999</v>
      </c>
      <c r="F1187">
        <v>134.07</v>
      </c>
      <c r="G1187">
        <v>104.26828029519</v>
      </c>
      <c r="H1187">
        <v>12.474601139166699</v>
      </c>
      <c r="I1187">
        <v>13.1440247363055</v>
      </c>
      <c r="J1187">
        <v>-3.6724859722671299</v>
      </c>
      <c r="K1187">
        <v>116.769696572589</v>
      </c>
      <c r="L1187">
        <v>100.994426905924</v>
      </c>
      <c r="M1187">
        <v>79.204095677562293</v>
      </c>
      <c r="N1187">
        <v>1.7001935352969999</v>
      </c>
      <c r="O1187">
        <v>7.1828149474155198</v>
      </c>
      <c r="P1187">
        <v>134.59317585301801</v>
      </c>
      <c r="Q1187">
        <v>4.1324525057478002E-2</v>
      </c>
    </row>
    <row r="1188" spans="1:17" hidden="1" x14ac:dyDescent="0.3">
      <c r="A1188" t="s">
        <v>2525</v>
      </c>
      <c r="B1188" t="s">
        <v>2526</v>
      </c>
      <c r="C1188" t="str">
        <f>IFERROR(VLOOKUP(Table1[[#This Row],[Ticker]],[1]!Table1[[Symbol]:[Industry]],2,FALSE),"-")</f>
        <v>-</v>
      </c>
      <c r="D1188" t="s">
        <v>503</v>
      </c>
      <c r="E1188">
        <v>1516.51882355</v>
      </c>
      <c r="F1188">
        <v>2558.0500000000002</v>
      </c>
      <c r="G1188">
        <v>23.444749661884199</v>
      </c>
      <c r="H1188">
        <v>41.217143338533397</v>
      </c>
      <c r="I1188">
        <v>65.040065245741999</v>
      </c>
      <c r="J1188">
        <v>35.416553722989697</v>
      </c>
      <c r="K1188">
        <v>1850.8779718327501</v>
      </c>
      <c r="L1188">
        <v>1670.3957323121999</v>
      </c>
      <c r="M1188">
        <v>68.552363580180199</v>
      </c>
      <c r="N1188">
        <v>3.00138532426939</v>
      </c>
      <c r="O1188">
        <v>6.6046402533179496</v>
      </c>
      <c r="P1188">
        <v>97.861314150906907</v>
      </c>
      <c r="Q1188">
        <v>-0.132737518032152</v>
      </c>
    </row>
    <row r="1189" spans="1:17" hidden="1" x14ac:dyDescent="0.3">
      <c r="A1189" t="s">
        <v>2527</v>
      </c>
      <c r="B1189" t="s">
        <v>2528</v>
      </c>
      <c r="C1189" t="str">
        <f>IFERROR(VLOOKUP(Table1[[#This Row],[Ticker]],[1]!Table1[[Symbol]:[Industry]],2,FALSE),"-")</f>
        <v>-</v>
      </c>
      <c r="D1189" t="s">
        <v>354</v>
      </c>
      <c r="E1189">
        <v>1516.5148416</v>
      </c>
      <c r="F1189">
        <v>185.82</v>
      </c>
      <c r="G1189">
        <v>167.86604519925299</v>
      </c>
      <c r="H1189">
        <v>139.14275378389101</v>
      </c>
      <c r="I1189">
        <v>192.66644686530901</v>
      </c>
      <c r="J1189">
        <v>16.094036614484001</v>
      </c>
      <c r="K1189">
        <v>105.736168008205</v>
      </c>
      <c r="L1189">
        <v>75.706760937394606</v>
      </c>
      <c r="M1189">
        <v>28.7243457339464</v>
      </c>
      <c r="N1189">
        <v>1.81322493409244</v>
      </c>
      <c r="O1189">
        <v>0</v>
      </c>
      <c r="P1189">
        <v>303.25520833333297</v>
      </c>
      <c r="Q1189">
        <v>0.16415678739879699</v>
      </c>
    </row>
    <row r="1190" spans="1:17" hidden="1" x14ac:dyDescent="0.3">
      <c r="A1190" t="s">
        <v>2529</v>
      </c>
      <c r="B1190" t="s">
        <v>2530</v>
      </c>
      <c r="C1190" t="str">
        <f>IFERROR(VLOOKUP(Table1[[#This Row],[Ticker]],[1]!Table1[[Symbol]:[Industry]],2,FALSE),"-")</f>
        <v>-</v>
      </c>
      <c r="D1190" t="s">
        <v>349</v>
      </c>
      <c r="E1190">
        <v>1514.2229608600001</v>
      </c>
      <c r="F1190">
        <v>112.96</v>
      </c>
      <c r="G1190">
        <v>79.421890937914597</v>
      </c>
      <c r="H1190">
        <v>11.8146046898528</v>
      </c>
      <c r="I1190">
        <v>-2.38999109305909</v>
      </c>
      <c r="J1190">
        <v>12.325807264291599</v>
      </c>
      <c r="K1190">
        <v>102.58725219494799</v>
      </c>
      <c r="L1190">
        <v>92.877234205998604</v>
      </c>
      <c r="M1190">
        <v>42.306274887661097</v>
      </c>
      <c r="N1190">
        <v>1.5127436555849101</v>
      </c>
      <c r="O1190">
        <v>11.145538243626</v>
      </c>
      <c r="P1190">
        <v>108.798521256931</v>
      </c>
      <c r="Q1190">
        <v>8.0241505288559001E-2</v>
      </c>
    </row>
    <row r="1191" spans="1:17" hidden="1" x14ac:dyDescent="0.3">
      <c r="A1191" t="s">
        <v>2531</v>
      </c>
      <c r="B1191" t="s">
        <v>2532</v>
      </c>
      <c r="C1191" t="str">
        <f>IFERROR(VLOOKUP(Table1[[#This Row],[Ticker]],[1]!Table1[[Symbol]:[Industry]],2,FALSE),"-")</f>
        <v>-</v>
      </c>
      <c r="D1191" t="s">
        <v>137</v>
      </c>
      <c r="E1191">
        <v>1513.61811003</v>
      </c>
      <c r="F1191">
        <v>98.88</v>
      </c>
      <c r="G1191">
        <v>24.896449368298899</v>
      </c>
      <c r="H1191">
        <v>6.7505208093204496</v>
      </c>
      <c r="I1191">
        <v>-0.72813244825726398</v>
      </c>
      <c r="J1191">
        <v>5.2311209713592097</v>
      </c>
      <c r="K1191">
        <v>91.137065003567599</v>
      </c>
      <c r="L1191">
        <v>85.544017566250304</v>
      </c>
      <c r="M1191">
        <v>37.162912036594498</v>
      </c>
      <c r="N1191">
        <v>2.4393890871926298</v>
      </c>
      <c r="O1191">
        <v>6.1792071197410898</v>
      </c>
      <c r="P1191">
        <v>81.431192660550394</v>
      </c>
      <c r="Q1191">
        <v>6.7105991651667002E-2</v>
      </c>
    </row>
    <row r="1192" spans="1:17" hidden="1" x14ac:dyDescent="0.3">
      <c r="A1192" t="s">
        <v>2533</v>
      </c>
      <c r="B1192" t="s">
        <v>2534</v>
      </c>
      <c r="C1192" t="str">
        <f>IFERROR(VLOOKUP(Table1[[#This Row],[Ticker]],[1]!Table1[[Symbol]:[Industry]],2,FALSE),"-")</f>
        <v>-</v>
      </c>
      <c r="D1192" t="s">
        <v>445</v>
      </c>
      <c r="E1192">
        <v>1513.04769648</v>
      </c>
      <c r="F1192">
        <v>85.04</v>
      </c>
      <c r="G1192">
        <v>2.05565361665239</v>
      </c>
      <c r="H1192">
        <v>11.5542818681461</v>
      </c>
      <c r="I1192">
        <v>-1.7337083081651199</v>
      </c>
      <c r="J1192">
        <v>6.7267520621425101</v>
      </c>
      <c r="K1192">
        <v>78.945530173359899</v>
      </c>
      <c r="L1192">
        <v>77.104671319972994</v>
      </c>
      <c r="M1192">
        <v>35.061014227316299</v>
      </c>
      <c r="N1192">
        <v>3.26526219278098</v>
      </c>
      <c r="O1192">
        <v>26.4111006585136</v>
      </c>
      <c r="P1192">
        <v>37.161290322580598</v>
      </c>
      <c r="Q1192">
        <v>4.3338344328012E-2</v>
      </c>
    </row>
    <row r="1193" spans="1:17" hidden="1" x14ac:dyDescent="0.3">
      <c r="A1193" t="s">
        <v>2535</v>
      </c>
      <c r="B1193" t="s">
        <v>2536</v>
      </c>
      <c r="C1193" t="str">
        <f>IFERROR(VLOOKUP(Table1[[#This Row],[Ticker]],[1]!Table1[[Symbol]:[Industry]],2,FALSE),"-")</f>
        <v>-</v>
      </c>
      <c r="D1193" t="s">
        <v>283</v>
      </c>
      <c r="E1193">
        <v>1504.2584999999999</v>
      </c>
      <c r="F1193">
        <v>3150.5</v>
      </c>
      <c r="G1193">
        <v>98.175472325521795</v>
      </c>
      <c r="H1193">
        <v>-6.6722827098447199</v>
      </c>
      <c r="I1193">
        <v>-0.37956122092889899</v>
      </c>
      <c r="J1193">
        <v>1.48983799794316</v>
      </c>
      <c r="K1193">
        <v>3205.0649117541102</v>
      </c>
      <c r="L1193">
        <v>2889.4065656299599</v>
      </c>
      <c r="M1193">
        <v>38.0552958201541</v>
      </c>
      <c r="N1193">
        <v>1.1552521783555101</v>
      </c>
      <c r="O1193">
        <v>16.172036184732502</v>
      </c>
      <c r="P1193">
        <v>131.14453411592001</v>
      </c>
      <c r="Q1193">
        <v>0.178026908528918</v>
      </c>
    </row>
    <row r="1194" spans="1:17" hidden="1" x14ac:dyDescent="0.3">
      <c r="A1194" t="s">
        <v>2537</v>
      </c>
      <c r="B1194" t="s">
        <v>2538</v>
      </c>
      <c r="C1194" t="str">
        <f>IFERROR(VLOOKUP(Table1[[#This Row],[Ticker]],[1]!Table1[[Symbol]:[Industry]],2,FALSE),"-")</f>
        <v>-</v>
      </c>
      <c r="D1194" t="s">
        <v>119</v>
      </c>
      <c r="E1194">
        <v>1503.7500755200001</v>
      </c>
      <c r="F1194">
        <v>202.87</v>
      </c>
      <c r="G1194">
        <v>148.73963297562801</v>
      </c>
      <c r="H1194">
        <v>14.7901727203633</v>
      </c>
      <c r="I1194">
        <v>39.275556623104599</v>
      </c>
      <c r="J1194">
        <v>7.6282415383568498</v>
      </c>
      <c r="K1194">
        <v>174.71813097571999</v>
      </c>
      <c r="L1194">
        <v>154.99792443373801</v>
      </c>
      <c r="M1194">
        <v>44.358139827338199</v>
      </c>
      <c r="N1194">
        <v>1.8516680383441499</v>
      </c>
      <c r="O1194">
        <v>31.882486321289399</v>
      </c>
      <c r="P1194">
        <v>177.90410958904101</v>
      </c>
      <c r="Q1194">
        <v>7.7165057996098005E-2</v>
      </c>
    </row>
    <row r="1195" spans="1:17" hidden="1" x14ac:dyDescent="0.3">
      <c r="A1195" t="s">
        <v>2539</v>
      </c>
      <c r="B1195" t="s">
        <v>2540</v>
      </c>
      <c r="C1195" t="str">
        <f>IFERROR(VLOOKUP(Table1[[#This Row],[Ticker]],[1]!Table1[[Symbol]:[Industry]],2,FALSE),"-")</f>
        <v>-</v>
      </c>
      <c r="D1195" t="s">
        <v>668</v>
      </c>
      <c r="E1195">
        <v>1502.0466694199999</v>
      </c>
      <c r="F1195">
        <v>257.39999999999998</v>
      </c>
      <c r="G1195">
        <v>1.6136642468725599</v>
      </c>
      <c r="H1195">
        <v>-0.52132027868368802</v>
      </c>
      <c r="I1195">
        <v>0.64278854808597896</v>
      </c>
      <c r="J1195">
        <v>-0.10724997374416299</v>
      </c>
      <c r="K1195">
        <v>246.91613651195101</v>
      </c>
      <c r="L1195">
        <v>231.957875240249</v>
      </c>
      <c r="M1195">
        <v>57.335343564974302</v>
      </c>
      <c r="N1195">
        <v>0.69791945408024503</v>
      </c>
      <c r="O1195">
        <v>0.67210567210567096</v>
      </c>
      <c r="P1195">
        <v>28.912705964841901</v>
      </c>
      <c r="Q1195">
        <v>2.5420345253382999E-2</v>
      </c>
    </row>
    <row r="1196" spans="1:17" hidden="1" x14ac:dyDescent="0.3">
      <c r="A1196" t="s">
        <v>2541</v>
      </c>
      <c r="B1196" t="s">
        <v>2542</v>
      </c>
      <c r="C1196" t="str">
        <f>IFERROR(VLOOKUP(Table1[[#This Row],[Ticker]],[1]!Table1[[Symbol]:[Industry]],2,FALSE),"-")</f>
        <v>-</v>
      </c>
      <c r="D1196" t="s">
        <v>485</v>
      </c>
      <c r="E1196">
        <v>1498.906461</v>
      </c>
      <c r="F1196">
        <v>719</v>
      </c>
      <c r="G1196">
        <v>34.269140009888702</v>
      </c>
      <c r="H1196">
        <v>17.124969456201701</v>
      </c>
      <c r="I1196">
        <v>8.0679410341712092</v>
      </c>
      <c r="J1196">
        <v>18.6452327637701</v>
      </c>
      <c r="K1196">
        <v>609.04530814990096</v>
      </c>
      <c r="L1196">
        <v>570.69816694208396</v>
      </c>
      <c r="M1196">
        <v>55.780894045916902</v>
      </c>
      <c r="N1196">
        <v>3.0061767491356601</v>
      </c>
      <c r="O1196">
        <v>2.68428372739915</v>
      </c>
      <c r="P1196">
        <v>67.1121441022661</v>
      </c>
      <c r="Q1196">
        <v>0.10212369097769999</v>
      </c>
    </row>
    <row r="1197" spans="1:17" hidden="1" x14ac:dyDescent="0.3">
      <c r="A1197" t="s">
        <v>2543</v>
      </c>
      <c r="B1197" t="s">
        <v>2544</v>
      </c>
      <c r="C1197" t="str">
        <f>IFERROR(VLOOKUP(Table1[[#This Row],[Ticker]],[1]!Table1[[Symbol]:[Industry]],2,FALSE),"-")</f>
        <v>-</v>
      </c>
      <c r="D1197" t="s">
        <v>24</v>
      </c>
      <c r="E1197">
        <v>1496.3125144000001</v>
      </c>
      <c r="F1197">
        <v>342</v>
      </c>
      <c r="G1197">
        <v>-48.465646097955002</v>
      </c>
      <c r="H1197">
        <v>-1.4097771844919</v>
      </c>
      <c r="I1197">
        <v>-32.489224440774002</v>
      </c>
      <c r="J1197">
        <v>0.467104074277785</v>
      </c>
      <c r="K1197">
        <v>347.77236822108802</v>
      </c>
      <c r="M1197">
        <v>29.435253192310999</v>
      </c>
      <c r="N1197">
        <v>0.81059170985726203</v>
      </c>
      <c r="O1197">
        <v>37.134502923976598</v>
      </c>
      <c r="P1197">
        <v>9.8265895953757205</v>
      </c>
    </row>
    <row r="1198" spans="1:17" hidden="1" x14ac:dyDescent="0.3">
      <c r="A1198" t="s">
        <v>2545</v>
      </c>
      <c r="B1198" t="s">
        <v>2546</v>
      </c>
      <c r="C1198" t="str">
        <f>IFERROR(VLOOKUP(Table1[[#This Row],[Ticker]],[1]!Table1[[Symbol]:[Industry]],2,FALSE),"-")</f>
        <v>-</v>
      </c>
      <c r="D1198" t="s">
        <v>2547</v>
      </c>
      <c r="E1198">
        <v>1495.7939919999999</v>
      </c>
      <c r="F1198">
        <v>603.65</v>
      </c>
      <c r="G1198">
        <v>46.7759914358126</v>
      </c>
      <c r="H1198">
        <v>-1.96277361630108</v>
      </c>
      <c r="I1198">
        <v>-7.2025210328601599</v>
      </c>
      <c r="J1198">
        <v>-2.76740498655096</v>
      </c>
      <c r="K1198">
        <v>541.80628486041098</v>
      </c>
      <c r="L1198">
        <v>524.19028921364099</v>
      </c>
      <c r="M1198">
        <v>39.146687343196398</v>
      </c>
      <c r="N1198">
        <v>1.60052853794011</v>
      </c>
      <c r="O1198">
        <v>14.8016234573014</v>
      </c>
      <c r="P1198">
        <v>85.738461538461493</v>
      </c>
      <c r="Q1198">
        <v>9.0257962397074995E-2</v>
      </c>
    </row>
    <row r="1199" spans="1:17" hidden="1" x14ac:dyDescent="0.3">
      <c r="A1199" t="s">
        <v>2548</v>
      </c>
      <c r="B1199" t="s">
        <v>2549</v>
      </c>
      <c r="C1199" t="str">
        <f>IFERROR(VLOOKUP(Table1[[#This Row],[Ticker]],[1]!Table1[[Symbol]:[Industry]],2,FALSE),"-")</f>
        <v>-</v>
      </c>
      <c r="E1199">
        <v>1495.779</v>
      </c>
      <c r="F1199">
        <v>1709.35</v>
      </c>
      <c r="G1199">
        <v>421.92602975193103</v>
      </c>
      <c r="H1199">
        <v>10.821387694637</v>
      </c>
      <c r="I1199">
        <v>171.00759704450499</v>
      </c>
      <c r="J1199">
        <v>-10.9013025191288</v>
      </c>
      <c r="K1199">
        <v>1566.3997101559801</v>
      </c>
      <c r="L1199">
        <v>1110.2006318505501</v>
      </c>
      <c r="M1199">
        <v>59.647876669075998</v>
      </c>
      <c r="N1199">
        <v>1.0790922760714901</v>
      </c>
      <c r="O1199">
        <v>14.0784508731389</v>
      </c>
      <c r="P1199">
        <v>469.78333333333302</v>
      </c>
      <c r="Q1199">
        <v>0.25231854152634903</v>
      </c>
    </row>
    <row r="1200" spans="1:17" hidden="1" x14ac:dyDescent="0.3">
      <c r="A1200" t="s">
        <v>2550</v>
      </c>
      <c r="B1200" t="s">
        <v>2551</v>
      </c>
      <c r="C1200" t="str">
        <f>IFERROR(VLOOKUP(Table1[[#This Row],[Ticker]],[1]!Table1[[Symbol]:[Industry]],2,FALSE),"-")</f>
        <v>-</v>
      </c>
      <c r="E1200">
        <v>1493.1658698399999</v>
      </c>
      <c r="F1200">
        <v>790.55</v>
      </c>
      <c r="G1200">
        <v>247.227111216569</v>
      </c>
      <c r="H1200">
        <v>-10.0065954420298</v>
      </c>
      <c r="I1200">
        <v>140.257335506597</v>
      </c>
      <c r="J1200">
        <v>0.37130766354094702</v>
      </c>
      <c r="K1200">
        <v>846.81197591939804</v>
      </c>
      <c r="L1200">
        <v>597.33653295669001</v>
      </c>
      <c r="M1200">
        <v>48.790815716868202</v>
      </c>
      <c r="N1200">
        <v>0.489014668443501</v>
      </c>
      <c r="O1200">
        <v>23.964328631965</v>
      </c>
      <c r="P1200">
        <v>332.11259907078397</v>
      </c>
      <c r="Q1200">
        <v>0.27543397841044498</v>
      </c>
    </row>
    <row r="1201" spans="1:17" hidden="1" x14ac:dyDescent="0.3">
      <c r="A1201" t="s">
        <v>2552</v>
      </c>
      <c r="B1201" t="s">
        <v>2553</v>
      </c>
      <c r="C1201" t="str">
        <f>IFERROR(VLOOKUP(Table1[[#This Row],[Ticker]],[1]!Table1[[Symbol]:[Industry]],2,FALSE),"-")</f>
        <v>-</v>
      </c>
      <c r="D1201" t="s">
        <v>445</v>
      </c>
      <c r="E1201">
        <v>1492.209126</v>
      </c>
      <c r="F1201">
        <v>285.14999999999998</v>
      </c>
      <c r="G1201">
        <v>0.898403923712773</v>
      </c>
      <c r="H1201">
        <v>17.2244610242725</v>
      </c>
      <c r="I1201">
        <v>3.3851672130276</v>
      </c>
      <c r="J1201">
        <v>0.19817507410628199</v>
      </c>
      <c r="K1201">
        <v>257.26063109898899</v>
      </c>
      <c r="L1201">
        <v>240.87064611835399</v>
      </c>
      <c r="M1201">
        <v>74.910991597514595</v>
      </c>
      <c r="N1201">
        <v>1.70577938022426</v>
      </c>
      <c r="O1201">
        <v>9.3985621602665308</v>
      </c>
      <c r="P1201">
        <v>41.320778094411999</v>
      </c>
      <c r="Q1201">
        <v>0.16234419984201101</v>
      </c>
    </row>
    <row r="1202" spans="1:17" hidden="1" x14ac:dyDescent="0.3">
      <c r="A1202" t="s">
        <v>2554</v>
      </c>
      <c r="B1202" t="s">
        <v>2555</v>
      </c>
      <c r="C1202" t="str">
        <f>IFERROR(VLOOKUP(Table1[[#This Row],[Ticker]],[1]!Table1[[Symbol]:[Industry]],2,FALSE),"-")</f>
        <v>-</v>
      </c>
      <c r="D1202" t="s">
        <v>1453</v>
      </c>
      <c r="E1202">
        <v>1485.5157356750001</v>
      </c>
      <c r="F1202">
        <v>786.15</v>
      </c>
      <c r="G1202">
        <v>-14.939402800203</v>
      </c>
      <c r="H1202">
        <v>32.825028489594096</v>
      </c>
      <c r="I1202">
        <v>18.393421708352999</v>
      </c>
      <c r="J1202">
        <v>11.0744724521685</v>
      </c>
      <c r="K1202">
        <v>622.46182814979898</v>
      </c>
      <c r="L1202">
        <v>611.95746282479797</v>
      </c>
      <c r="M1202">
        <v>44.411792251921398</v>
      </c>
      <c r="N1202">
        <v>2.6979052654129099</v>
      </c>
      <c r="O1202">
        <v>3.0337721808815199</v>
      </c>
      <c r="P1202">
        <v>74.119601328903599</v>
      </c>
      <c r="Q1202">
        <v>-5.670920873473E-3</v>
      </c>
    </row>
    <row r="1203" spans="1:17" hidden="1" x14ac:dyDescent="0.3">
      <c r="A1203" t="s">
        <v>2556</v>
      </c>
      <c r="B1203" t="s">
        <v>2557</v>
      </c>
      <c r="C1203" t="str">
        <f>IFERROR(VLOOKUP(Table1[[#This Row],[Ticker]],[1]!Table1[[Symbol]:[Industry]],2,FALSE),"-")</f>
        <v>-</v>
      </c>
      <c r="D1203" t="s">
        <v>354</v>
      </c>
      <c r="E1203">
        <v>1481.3497791</v>
      </c>
      <c r="F1203">
        <v>1823.95</v>
      </c>
      <c r="G1203">
        <v>975.66457113925401</v>
      </c>
      <c r="H1203">
        <v>73.884426875402397</v>
      </c>
      <c r="I1203">
        <v>183.07556977502099</v>
      </c>
      <c r="J1203">
        <v>11.226978023857599</v>
      </c>
      <c r="K1203">
        <v>1376.6635326993601</v>
      </c>
      <c r="L1203">
        <v>912.52110558831498</v>
      </c>
      <c r="M1203">
        <v>37.842553912418502</v>
      </c>
      <c r="N1203">
        <v>1.7024988706978299</v>
      </c>
      <c r="O1203">
        <v>9.6521286219468596</v>
      </c>
      <c r="P1203">
        <v>1011.82566290765</v>
      </c>
      <c r="Q1203">
        <v>0.23517712239545899</v>
      </c>
    </row>
    <row r="1204" spans="1:17" hidden="1" x14ac:dyDescent="0.3">
      <c r="A1204" t="s">
        <v>2558</v>
      </c>
      <c r="B1204" t="s">
        <v>2559</v>
      </c>
      <c r="C1204" t="str">
        <f>IFERROR(VLOOKUP(Table1[[#This Row],[Ticker]],[1]!Table1[[Symbol]:[Industry]],2,FALSE),"-")</f>
        <v>-</v>
      </c>
      <c r="D1204" t="s">
        <v>354</v>
      </c>
      <c r="E1204">
        <v>1480.2725</v>
      </c>
      <c r="F1204">
        <v>2427.65</v>
      </c>
      <c r="G1204">
        <v>1221.60810869131</v>
      </c>
      <c r="H1204">
        <v>1.67966050446354</v>
      </c>
      <c r="I1204">
        <v>376.37000558276799</v>
      </c>
      <c r="J1204">
        <v>-8.4416364292228607</v>
      </c>
      <c r="K1204">
        <v>2259.5752189193599</v>
      </c>
      <c r="L1204">
        <v>1318.01923091351</v>
      </c>
      <c r="M1204">
        <v>93.170143952445599</v>
      </c>
      <c r="N1204">
        <v>0.96364943118813895</v>
      </c>
      <c r="O1204">
        <v>16.073157168455001</v>
      </c>
      <c r="P1204">
        <v>1389.3558282208501</v>
      </c>
      <c r="Q1204">
        <v>0.18961533566046099</v>
      </c>
    </row>
    <row r="1205" spans="1:17" hidden="1" x14ac:dyDescent="0.3">
      <c r="A1205" t="s">
        <v>2560</v>
      </c>
      <c r="B1205" t="s">
        <v>2561</v>
      </c>
      <c r="C1205" t="str">
        <f>IFERROR(VLOOKUP(Table1[[#This Row],[Ticker]],[1]!Table1[[Symbol]:[Industry]],2,FALSE),"-")</f>
        <v>-</v>
      </c>
      <c r="D1205" t="s">
        <v>124</v>
      </c>
      <c r="E1205">
        <v>1476.1369999999999</v>
      </c>
      <c r="F1205">
        <v>55.53</v>
      </c>
      <c r="G1205">
        <v>-17.882795930118501</v>
      </c>
      <c r="H1205">
        <v>-1.75372608916044</v>
      </c>
      <c r="I1205">
        <v>-26.909762465923698</v>
      </c>
      <c r="J1205">
        <v>-4.7420531180108796</v>
      </c>
      <c r="K1205">
        <v>56.282954570771501</v>
      </c>
      <c r="L1205">
        <v>58.194029520060298</v>
      </c>
      <c r="M1205">
        <v>37.307205184235499</v>
      </c>
      <c r="N1205">
        <v>1.8232909508070201</v>
      </c>
      <c r="O1205">
        <v>55.411489285071099</v>
      </c>
      <c r="P1205">
        <v>28.5416666666666</v>
      </c>
      <c r="Q1205">
        <v>0.112874087465613</v>
      </c>
    </row>
    <row r="1206" spans="1:17" hidden="1" x14ac:dyDescent="0.3">
      <c r="A1206" t="s">
        <v>2562</v>
      </c>
      <c r="B1206" t="s">
        <v>2563</v>
      </c>
      <c r="C1206" t="str">
        <f>IFERROR(VLOOKUP(Table1[[#This Row],[Ticker]],[1]!Table1[[Symbol]:[Industry]],2,FALSE),"-")</f>
        <v>-</v>
      </c>
      <c r="D1206" t="s">
        <v>1033</v>
      </c>
      <c r="E1206">
        <v>1462.7203883</v>
      </c>
      <c r="F1206">
        <v>229.23</v>
      </c>
      <c r="G1206">
        <v>-44.584986104036197</v>
      </c>
      <c r="H1206">
        <v>0.50893584588839003</v>
      </c>
      <c r="I1206">
        <v>-19.9466609641111</v>
      </c>
      <c r="J1206">
        <v>-6.3778207377522698</v>
      </c>
      <c r="K1206">
        <v>228.93402616067601</v>
      </c>
      <c r="L1206">
        <v>242.55681502005999</v>
      </c>
      <c r="M1206">
        <v>49.280902654014596</v>
      </c>
      <c r="N1206">
        <v>3.3153356747702798</v>
      </c>
      <c r="O1206">
        <v>42.106181564367603</v>
      </c>
      <c r="P1206">
        <v>19.952904238618501</v>
      </c>
      <c r="Q1206">
        <v>-4.0944543682623E-2</v>
      </c>
    </row>
    <row r="1207" spans="1:17" hidden="1" x14ac:dyDescent="0.3">
      <c r="A1207" t="s">
        <v>2564</v>
      </c>
      <c r="B1207" t="s">
        <v>2565</v>
      </c>
      <c r="C1207" t="str">
        <f>IFERROR(VLOOKUP(Table1[[#This Row],[Ticker]],[1]!Table1[[Symbol]:[Industry]],2,FALSE),"-")</f>
        <v>-</v>
      </c>
      <c r="D1207" t="s">
        <v>534</v>
      </c>
      <c r="E1207">
        <v>1459.92189633</v>
      </c>
      <c r="F1207">
        <v>150.49</v>
      </c>
      <c r="G1207">
        <v>0.88135132170252095</v>
      </c>
      <c r="H1207">
        <v>1.7728714084815</v>
      </c>
      <c r="I1207">
        <v>-9.3931178810089797</v>
      </c>
      <c r="J1207">
        <v>0.16646256395218101</v>
      </c>
      <c r="K1207">
        <v>145.259736616282</v>
      </c>
      <c r="L1207">
        <v>136.18428890799501</v>
      </c>
      <c r="M1207">
        <v>34.4995058708042</v>
      </c>
      <c r="N1207">
        <v>0.41259493503777001</v>
      </c>
      <c r="O1207">
        <v>18.546082796198998</v>
      </c>
      <c r="P1207">
        <v>37.308394160583902</v>
      </c>
      <c r="Q1207">
        <v>8.2728345886074001E-2</v>
      </c>
    </row>
    <row r="1208" spans="1:17" hidden="1" x14ac:dyDescent="0.3">
      <c r="A1208" t="s">
        <v>2566</v>
      </c>
      <c r="B1208" t="s">
        <v>2567</v>
      </c>
      <c r="C1208" t="str">
        <f>IFERROR(VLOOKUP(Table1[[#This Row],[Ticker]],[1]!Table1[[Symbol]:[Industry]],2,FALSE),"-")</f>
        <v>-</v>
      </c>
      <c r="E1208">
        <v>1459.0719707999999</v>
      </c>
      <c r="F1208">
        <v>576.4</v>
      </c>
      <c r="G1208">
        <v>3257.52904886225</v>
      </c>
      <c r="H1208">
        <v>-12.128817664252001</v>
      </c>
      <c r="I1208">
        <v>164.08703028218599</v>
      </c>
      <c r="J1208">
        <v>-0.34149753538015498</v>
      </c>
      <c r="K1208">
        <v>532.82053251596506</v>
      </c>
      <c r="L1208">
        <v>322.63204433699298</v>
      </c>
      <c r="M1208">
        <v>86.364100360135396</v>
      </c>
      <c r="N1208">
        <v>0.73123751672723003</v>
      </c>
      <c r="O1208">
        <v>11.6325468424705</v>
      </c>
      <c r="P1208">
        <v>3284.6153846153802</v>
      </c>
    </row>
    <row r="1209" spans="1:17" hidden="1" x14ac:dyDescent="0.3">
      <c r="A1209" t="s">
        <v>2568</v>
      </c>
      <c r="B1209" t="s">
        <v>2569</v>
      </c>
      <c r="C1209" t="str">
        <f>IFERROR(VLOOKUP(Table1[[#This Row],[Ticker]],[1]!Table1[[Symbol]:[Industry]],2,FALSE),"-")</f>
        <v>-</v>
      </c>
      <c r="E1209">
        <v>1457.92281456</v>
      </c>
      <c r="F1209">
        <v>48</v>
      </c>
      <c r="G1209">
        <v>-72.116111291377507</v>
      </c>
      <c r="H1209">
        <v>-21.991636327070601</v>
      </c>
      <c r="I1209">
        <v>-55.399607689261202</v>
      </c>
      <c r="J1209">
        <v>-15.3326813876101</v>
      </c>
      <c r="K1209">
        <v>62.110267616281703</v>
      </c>
      <c r="L1209">
        <v>67.808005293091895</v>
      </c>
      <c r="M1209">
        <v>33.578723577243103</v>
      </c>
      <c r="N1209">
        <v>1.2338728968728301</v>
      </c>
      <c r="O1209">
        <v>129.166666666666</v>
      </c>
      <c r="P1209">
        <v>5.1248357424441497</v>
      </c>
      <c r="Q1209">
        <v>0.19540110836099001</v>
      </c>
    </row>
    <row r="1210" spans="1:17" hidden="1" x14ac:dyDescent="0.3">
      <c r="A1210" t="s">
        <v>2570</v>
      </c>
      <c r="B1210" t="s">
        <v>2571</v>
      </c>
      <c r="C1210" t="str">
        <f>IFERROR(VLOOKUP(Table1[[#This Row],[Ticker]],[1]!Table1[[Symbol]:[Industry]],2,FALSE),"-")</f>
        <v>-</v>
      </c>
      <c r="D1210" t="s">
        <v>349</v>
      </c>
      <c r="E1210">
        <v>1452.0372725</v>
      </c>
      <c r="F1210">
        <v>2850.45</v>
      </c>
      <c r="G1210">
        <v>205.192034591338</v>
      </c>
      <c r="H1210">
        <v>8.0971823357479806</v>
      </c>
      <c r="I1210">
        <v>81.410010259044697</v>
      </c>
      <c r="J1210">
        <v>20.3689712748738</v>
      </c>
      <c r="K1210">
        <v>2304.9452989128999</v>
      </c>
      <c r="L1210">
        <v>1768.84506731802</v>
      </c>
      <c r="M1210">
        <v>62.361256204341103</v>
      </c>
      <c r="N1210">
        <v>0.48790726862237299</v>
      </c>
      <c r="O1210">
        <v>2.6118683014962598</v>
      </c>
      <c r="P1210">
        <v>255.83921103551501</v>
      </c>
      <c r="Q1210">
        <v>0.10849851510449</v>
      </c>
    </row>
    <row r="1211" spans="1:17" hidden="1" x14ac:dyDescent="0.3">
      <c r="A1211" t="s">
        <v>2572</v>
      </c>
      <c r="B1211" t="s">
        <v>2573</v>
      </c>
      <c r="C1211" t="str">
        <f>IFERROR(VLOOKUP(Table1[[#This Row],[Ticker]],[1]!Table1[[Symbol]:[Industry]],2,FALSE),"-")</f>
        <v>-</v>
      </c>
      <c r="D1211" t="s">
        <v>1460</v>
      </c>
      <c r="E1211">
        <v>1451.2447661399999</v>
      </c>
      <c r="F1211">
        <v>103.57</v>
      </c>
      <c r="G1211">
        <v>-8.4494514461400296</v>
      </c>
      <c r="H1211">
        <v>-5.6578379969692003</v>
      </c>
      <c r="I1211">
        <v>-21.2833746336741</v>
      </c>
      <c r="J1211">
        <v>1.0097869591919399</v>
      </c>
      <c r="K1211">
        <v>104.80499773823701</v>
      </c>
      <c r="L1211">
        <v>107.206862767104</v>
      </c>
      <c r="M1211">
        <v>68.072435045242599</v>
      </c>
      <c r="N1211">
        <v>0.96727963907409897</v>
      </c>
      <c r="O1211">
        <v>49.464130539731599</v>
      </c>
      <c r="P1211">
        <v>33.9844760672703</v>
      </c>
      <c r="Q1211">
        <v>8.1197251238049994E-2</v>
      </c>
    </row>
    <row r="1212" spans="1:17" hidden="1" x14ac:dyDescent="0.3">
      <c r="A1212" t="s">
        <v>2574</v>
      </c>
      <c r="B1212" t="s">
        <v>2575</v>
      </c>
      <c r="C1212" t="str">
        <f>IFERROR(VLOOKUP(Table1[[#This Row],[Ticker]],[1]!Table1[[Symbol]:[Industry]],2,FALSE),"-")</f>
        <v>-</v>
      </c>
      <c r="D1212" t="s">
        <v>846</v>
      </c>
      <c r="E1212">
        <v>1451.0832195</v>
      </c>
      <c r="F1212">
        <v>479.9</v>
      </c>
      <c r="G1212">
        <v>58.561633299096897</v>
      </c>
      <c r="H1212">
        <v>13.623424406473401</v>
      </c>
      <c r="I1212">
        <v>35.424437049091601</v>
      </c>
      <c r="J1212">
        <v>1.9952502239028</v>
      </c>
      <c r="K1212">
        <v>399.944408240634</v>
      </c>
      <c r="L1212">
        <v>334.91281911616102</v>
      </c>
      <c r="M1212">
        <v>59.538573413755998</v>
      </c>
      <c r="N1212">
        <v>1.0933242363815401</v>
      </c>
      <c r="O1212">
        <v>3.7716190873098498</v>
      </c>
      <c r="P1212">
        <v>94.804140450578402</v>
      </c>
      <c r="Q1212">
        <v>0.12604211697923401</v>
      </c>
    </row>
    <row r="1213" spans="1:17" hidden="1" x14ac:dyDescent="0.3">
      <c r="A1213" t="s">
        <v>2576</v>
      </c>
      <c r="B1213" t="s">
        <v>2577</v>
      </c>
      <c r="C1213" t="str">
        <f>IFERROR(VLOOKUP(Table1[[#This Row],[Ticker]],[1]!Table1[[Symbol]:[Industry]],2,FALSE),"-")</f>
        <v>-</v>
      </c>
      <c r="D1213" t="s">
        <v>46</v>
      </c>
      <c r="E1213">
        <v>1444.9924799999999</v>
      </c>
      <c r="F1213">
        <v>281.95</v>
      </c>
      <c r="G1213">
        <v>318.33230563707701</v>
      </c>
      <c r="H1213">
        <v>7.8111823357479802</v>
      </c>
      <c r="I1213">
        <v>63.905604215661199</v>
      </c>
      <c r="J1213">
        <v>-0.71879731563913896</v>
      </c>
      <c r="K1213">
        <v>233.557684891279</v>
      </c>
      <c r="L1213">
        <v>174.12272198202399</v>
      </c>
      <c r="M1213">
        <v>63.418274688255202</v>
      </c>
      <c r="N1213">
        <v>0.82567432629009496</v>
      </c>
      <c r="O1213">
        <v>1.0817520837027801</v>
      </c>
      <c r="P1213">
        <v>359.95106035889</v>
      </c>
      <c r="Q1213">
        <v>0.211896904691843</v>
      </c>
    </row>
    <row r="1214" spans="1:17" hidden="1" x14ac:dyDescent="0.3">
      <c r="A1214" t="s">
        <v>2578</v>
      </c>
      <c r="B1214" t="s">
        <v>2579</v>
      </c>
      <c r="C1214" t="str">
        <f>IFERROR(VLOOKUP(Table1[[#This Row],[Ticker]],[1]!Table1[[Symbol]:[Industry]],2,FALSE),"-")</f>
        <v>-</v>
      </c>
      <c r="D1214" t="s">
        <v>819</v>
      </c>
      <c r="E1214">
        <v>1441.0119999999999</v>
      </c>
      <c r="F1214">
        <v>285.5</v>
      </c>
      <c r="G1214">
        <v>-39.657151860920997</v>
      </c>
      <c r="H1214">
        <v>0.32214984213717202</v>
      </c>
      <c r="I1214">
        <v>-23.680730203740001</v>
      </c>
      <c r="J1214">
        <v>-5.4251538355975697</v>
      </c>
      <c r="K1214">
        <v>301.09762309584198</v>
      </c>
      <c r="M1214">
        <v>37.344597141215203</v>
      </c>
      <c r="N1214">
        <v>0.95977473394301904</v>
      </c>
      <c r="O1214">
        <v>63.222416812609403</v>
      </c>
      <c r="P1214">
        <v>25.219298245613999</v>
      </c>
    </row>
    <row r="1215" spans="1:17" hidden="1" x14ac:dyDescent="0.3">
      <c r="A1215" t="s">
        <v>2580</v>
      </c>
      <c r="B1215" t="s">
        <v>2581</v>
      </c>
      <c r="C1215" t="str">
        <f>IFERROR(VLOOKUP(Table1[[#This Row],[Ticker]],[1]!Table1[[Symbol]:[Industry]],2,FALSE),"-")</f>
        <v>-</v>
      </c>
      <c r="D1215" t="s">
        <v>283</v>
      </c>
      <c r="E1215">
        <v>1439.877465</v>
      </c>
      <c r="F1215">
        <v>85.16</v>
      </c>
      <c r="G1215">
        <v>2.72515710184368</v>
      </c>
      <c r="H1215">
        <v>-7.1344581671402203</v>
      </c>
      <c r="I1215">
        <v>-8.54457626624637</v>
      </c>
      <c r="J1215">
        <v>-1.6267724650233299</v>
      </c>
      <c r="K1215">
        <v>86.641451639515907</v>
      </c>
      <c r="L1215">
        <v>85.080669928703898</v>
      </c>
      <c r="M1215">
        <v>45.855283338854001</v>
      </c>
      <c r="N1215">
        <v>0.67748733348408097</v>
      </c>
      <c r="O1215">
        <v>23.238609675904101</v>
      </c>
      <c r="P1215">
        <v>33.062499999999901</v>
      </c>
      <c r="Q1215">
        <v>7.0342436300382005E-2</v>
      </c>
    </row>
    <row r="1216" spans="1:17" hidden="1" x14ac:dyDescent="0.3">
      <c r="A1216" t="s">
        <v>2582</v>
      </c>
      <c r="B1216" t="s">
        <v>2583</v>
      </c>
      <c r="C1216" t="str">
        <f>IFERROR(VLOOKUP(Table1[[#This Row],[Ticker]],[1]!Table1[[Symbol]:[Industry]],2,FALSE),"-")</f>
        <v>-</v>
      </c>
      <c r="D1216" t="s">
        <v>1460</v>
      </c>
      <c r="E1216">
        <v>1438.0519999999999</v>
      </c>
      <c r="F1216">
        <v>91.08</v>
      </c>
      <c r="G1216">
        <v>-22.191714078590898</v>
      </c>
      <c r="H1216">
        <v>-0.75578395638684503</v>
      </c>
      <c r="I1216">
        <v>27.120469877342298</v>
      </c>
      <c r="J1216">
        <v>-4.7906792312915103</v>
      </c>
      <c r="K1216">
        <v>83.871331327462499</v>
      </c>
      <c r="L1216">
        <v>72.072669295876295</v>
      </c>
      <c r="M1216">
        <v>80.616306428519394</v>
      </c>
      <c r="N1216">
        <v>0.113127734663929</v>
      </c>
      <c r="O1216">
        <v>15.2283706631532</v>
      </c>
      <c r="P1216">
        <v>75.120169198231096</v>
      </c>
      <c r="Q1216">
        <v>0.134570831030768</v>
      </c>
    </row>
    <row r="1217" spans="1:17" hidden="1" x14ac:dyDescent="0.3">
      <c r="A1217" t="s">
        <v>2584</v>
      </c>
      <c r="B1217" t="s">
        <v>2585</v>
      </c>
      <c r="C1217" t="str">
        <f>IFERROR(VLOOKUP(Table1[[#This Row],[Ticker]],[1]!Table1[[Symbol]:[Industry]],2,FALSE),"-")</f>
        <v>-</v>
      </c>
      <c r="D1217" t="s">
        <v>485</v>
      </c>
      <c r="E1217">
        <v>1429.2684921600001</v>
      </c>
      <c r="F1217">
        <v>620.9</v>
      </c>
      <c r="G1217">
        <v>-50.228008093289503</v>
      </c>
      <c r="H1217">
        <v>-16.4461912842403</v>
      </c>
      <c r="I1217">
        <v>-21.326095138531901</v>
      </c>
      <c r="J1217">
        <v>1.0240768633934401</v>
      </c>
      <c r="K1217">
        <v>631.32881122826802</v>
      </c>
      <c r="L1217">
        <v>674.19727214494901</v>
      </c>
      <c r="M1217">
        <v>56.557329975160101</v>
      </c>
      <c r="N1217">
        <v>1.6180671866785199</v>
      </c>
      <c r="O1217">
        <v>47.849895313254898</v>
      </c>
      <c r="P1217">
        <v>9.8938053097345104</v>
      </c>
      <c r="Q1217">
        <v>8.4057990834906005E-2</v>
      </c>
    </row>
    <row r="1218" spans="1:17" hidden="1" x14ac:dyDescent="0.3">
      <c r="A1218" t="s">
        <v>2586</v>
      </c>
      <c r="B1218" t="s">
        <v>2587</v>
      </c>
      <c r="C1218" t="str">
        <f>IFERROR(VLOOKUP(Table1[[#This Row],[Ticker]],[1]!Table1[[Symbol]:[Industry]],2,FALSE),"-")</f>
        <v>-</v>
      </c>
      <c r="D1218" t="s">
        <v>46</v>
      </c>
      <c r="E1218">
        <v>1428.08076818</v>
      </c>
      <c r="F1218">
        <v>77.23</v>
      </c>
      <c r="G1218">
        <v>54.627250538182203</v>
      </c>
      <c r="H1218">
        <v>14.391713171032899</v>
      </c>
      <c r="I1218">
        <v>-5.46011929430487</v>
      </c>
      <c r="J1218">
        <v>5.7434310082134203</v>
      </c>
      <c r="K1218">
        <v>69.254672237996004</v>
      </c>
      <c r="L1218">
        <v>66.7047014205625</v>
      </c>
      <c r="M1218">
        <v>29.786607314581399</v>
      </c>
      <c r="N1218">
        <v>1.76054704421578</v>
      </c>
      <c r="O1218">
        <v>20.613751132979399</v>
      </c>
      <c r="P1218">
        <v>90.456226880394595</v>
      </c>
      <c r="Q1218">
        <v>0.118475568776126</v>
      </c>
    </row>
    <row r="1219" spans="1:17" hidden="1" x14ac:dyDescent="0.3">
      <c r="A1219" t="s">
        <v>2588</v>
      </c>
      <c r="B1219" t="s">
        <v>2589</v>
      </c>
      <c r="C1219" t="str">
        <f>IFERROR(VLOOKUP(Table1[[#This Row],[Ticker]],[1]!Table1[[Symbol]:[Industry]],2,FALSE),"-")</f>
        <v>-</v>
      </c>
      <c r="D1219" t="s">
        <v>349</v>
      </c>
      <c r="E1219">
        <v>1425.0340392000001</v>
      </c>
      <c r="F1219">
        <v>50.79</v>
      </c>
      <c r="G1219">
        <v>-15.582493821184499</v>
      </c>
      <c r="H1219">
        <v>-16.281036094286101</v>
      </c>
      <c r="I1219">
        <v>-15.007738126220801</v>
      </c>
      <c r="J1219">
        <v>-3.8085199930129399</v>
      </c>
      <c r="K1219">
        <v>54.748027546942197</v>
      </c>
      <c r="L1219">
        <v>52.537860170159298</v>
      </c>
      <c r="M1219">
        <v>60.4664098722821</v>
      </c>
      <c r="N1219">
        <v>1.5610525774722399</v>
      </c>
      <c r="O1219">
        <v>62.433549911399801</v>
      </c>
      <c r="P1219">
        <v>62.2683706070287</v>
      </c>
    </row>
    <row r="1220" spans="1:17" hidden="1" x14ac:dyDescent="0.3">
      <c r="A1220" t="s">
        <v>2590</v>
      </c>
      <c r="B1220" t="s">
        <v>2591</v>
      </c>
      <c r="C1220" t="str">
        <f>IFERROR(VLOOKUP(Table1[[#This Row],[Ticker]],[1]!Table1[[Symbol]:[Industry]],2,FALSE),"-")</f>
        <v>-</v>
      </c>
      <c r="D1220" t="s">
        <v>129</v>
      </c>
      <c r="E1220">
        <v>1410.7468125</v>
      </c>
      <c r="F1220">
        <v>538.45000000000005</v>
      </c>
      <c r="G1220">
        <v>44.942418240482802</v>
      </c>
      <c r="H1220">
        <v>2.1562534031905001</v>
      </c>
      <c r="I1220">
        <v>63.202161009265502</v>
      </c>
      <c r="J1220">
        <v>-0.53056673317562797</v>
      </c>
      <c r="K1220">
        <v>531.78251608635003</v>
      </c>
      <c r="L1220">
        <v>464.71456921805401</v>
      </c>
      <c r="M1220">
        <v>51.980539149189603</v>
      </c>
      <c r="N1220">
        <v>1.69656357423648</v>
      </c>
      <c r="O1220">
        <v>24.18980406723</v>
      </c>
      <c r="P1220">
        <v>107.13598768993999</v>
      </c>
      <c r="Q1220">
        <v>0.16502792370862401</v>
      </c>
    </row>
    <row r="1221" spans="1:17" hidden="1" x14ac:dyDescent="0.3">
      <c r="A1221" t="s">
        <v>2592</v>
      </c>
      <c r="B1221" t="s">
        <v>2593</v>
      </c>
      <c r="C1221" t="str">
        <f>IFERROR(VLOOKUP(Table1[[#This Row],[Ticker]],[1]!Table1[[Symbol]:[Industry]],2,FALSE),"-")</f>
        <v>-</v>
      </c>
      <c r="D1221" t="s">
        <v>46</v>
      </c>
      <c r="E1221">
        <v>1409.74575</v>
      </c>
      <c r="F1221">
        <v>467.45</v>
      </c>
      <c r="G1221">
        <v>55.582675579424297</v>
      </c>
      <c r="H1221">
        <v>30.3804555187053</v>
      </c>
      <c r="I1221">
        <v>55.6875881342051</v>
      </c>
      <c r="J1221">
        <v>7.6923943032361803</v>
      </c>
      <c r="K1221">
        <v>367.730655079298</v>
      </c>
      <c r="L1221">
        <v>308.46997287094399</v>
      </c>
      <c r="M1221">
        <v>49.7852592872758</v>
      </c>
      <c r="N1221">
        <v>1.55418651245086</v>
      </c>
      <c r="O1221">
        <v>6.4177986950475896</v>
      </c>
      <c r="P1221">
        <v>103.106669563328</v>
      </c>
      <c r="Q1221">
        <v>4.9248442217042998E-2</v>
      </c>
    </row>
    <row r="1222" spans="1:17" hidden="1" x14ac:dyDescent="0.3">
      <c r="A1222" t="s">
        <v>2594</v>
      </c>
      <c r="B1222" t="s">
        <v>2595</v>
      </c>
      <c r="C1222" t="str">
        <f>IFERROR(VLOOKUP(Table1[[#This Row],[Ticker]],[1]!Table1[[Symbol]:[Industry]],2,FALSE),"-")</f>
        <v>-</v>
      </c>
      <c r="D1222" t="s">
        <v>165</v>
      </c>
      <c r="E1222">
        <v>1407.6895959000001</v>
      </c>
      <c r="F1222">
        <v>707.15</v>
      </c>
      <c r="G1222">
        <v>-65.199493763016704</v>
      </c>
      <c r="H1222">
        <v>29.3467428323201</v>
      </c>
      <c r="I1222">
        <v>-26.4060750829501</v>
      </c>
      <c r="J1222">
        <v>19.127340257104301</v>
      </c>
      <c r="K1222">
        <v>603.04574480346605</v>
      </c>
      <c r="L1222">
        <v>747.73844561382305</v>
      </c>
      <c r="M1222">
        <v>57.989296641323001</v>
      </c>
      <c r="N1222">
        <v>2.57111833755163</v>
      </c>
      <c r="O1222">
        <v>94.301067665983098</v>
      </c>
      <c r="P1222">
        <v>55.8457300275482</v>
      </c>
      <c r="Q1222">
        <v>0.156468094234223</v>
      </c>
    </row>
    <row r="1223" spans="1:17" hidden="1" x14ac:dyDescent="0.3">
      <c r="A1223" t="s">
        <v>2596</v>
      </c>
      <c r="B1223" t="s">
        <v>2597</v>
      </c>
      <c r="C1223" t="str">
        <f>IFERROR(VLOOKUP(Table1[[#This Row],[Ticker]],[1]!Table1[[Symbol]:[Industry]],2,FALSE),"-")</f>
        <v>-</v>
      </c>
      <c r="D1223" t="s">
        <v>238</v>
      </c>
      <c r="E1223">
        <v>1402.9779387000001</v>
      </c>
      <c r="F1223">
        <v>525.6</v>
      </c>
      <c r="G1223">
        <v>9.78866424687258</v>
      </c>
      <c r="H1223">
        <v>13.819736672736999</v>
      </c>
      <c r="I1223">
        <v>12.8962201496592</v>
      </c>
      <c r="J1223">
        <v>9.4626397885635001</v>
      </c>
      <c r="K1223">
        <v>441.58630773948499</v>
      </c>
      <c r="L1223">
        <v>398.74985393831901</v>
      </c>
      <c r="M1223">
        <v>60.705426377817602</v>
      </c>
      <c r="N1223">
        <v>2.2349338606892499</v>
      </c>
      <c r="O1223">
        <v>4.4330289193302796</v>
      </c>
      <c r="P1223">
        <v>76.257545271629795</v>
      </c>
      <c r="Q1223">
        <v>0.106596553169696</v>
      </c>
    </row>
    <row r="1224" spans="1:17" hidden="1" x14ac:dyDescent="0.3">
      <c r="A1224" t="s">
        <v>2598</v>
      </c>
      <c r="B1224" t="s">
        <v>2599</v>
      </c>
      <c r="C1224" t="str">
        <f>IFERROR(VLOOKUP(Table1[[#This Row],[Ticker]],[1]!Table1[[Symbol]:[Industry]],2,FALSE),"-")</f>
        <v>-</v>
      </c>
      <c r="D1224" t="s">
        <v>485</v>
      </c>
      <c r="E1224">
        <v>1399.825</v>
      </c>
      <c r="F1224">
        <v>215.32</v>
      </c>
      <c r="G1224">
        <v>3.6086566596191498</v>
      </c>
      <c r="H1224">
        <v>-3.6065300671703402</v>
      </c>
      <c r="I1224">
        <v>-17.145262121257399</v>
      </c>
      <c r="J1224">
        <v>-0.28602727304786102</v>
      </c>
      <c r="K1224">
        <v>207.60546052379601</v>
      </c>
      <c r="L1224">
        <v>209.25227029928899</v>
      </c>
      <c r="M1224">
        <v>52.228968054322003</v>
      </c>
      <c r="N1224">
        <v>1.0111354871759299</v>
      </c>
      <c r="O1224">
        <v>33.568642021177702</v>
      </c>
      <c r="P1224">
        <v>31.2526668698567</v>
      </c>
      <c r="Q1224">
        <v>5.5288796830454998E-2</v>
      </c>
    </row>
    <row r="1225" spans="1:17" hidden="1" x14ac:dyDescent="0.3">
      <c r="A1225" t="s">
        <v>2600</v>
      </c>
      <c r="B1225" t="s">
        <v>2601</v>
      </c>
      <c r="C1225" t="str">
        <f>IFERROR(VLOOKUP(Table1[[#This Row],[Ticker]],[1]!Table1[[Symbol]:[Industry]],2,FALSE),"-")</f>
        <v>-</v>
      </c>
      <c r="D1225" t="s">
        <v>238</v>
      </c>
      <c r="E1225">
        <v>1397.1309647999999</v>
      </c>
      <c r="F1225">
        <v>1409.35</v>
      </c>
      <c r="G1225">
        <v>307.227993984931</v>
      </c>
      <c r="H1225">
        <v>-7.6490686275281696</v>
      </c>
      <c r="I1225">
        <v>110.817493194818</v>
      </c>
      <c r="J1225">
        <v>-4.3337201015463798</v>
      </c>
      <c r="K1225">
        <v>1337.7463804940501</v>
      </c>
      <c r="L1225">
        <v>947.99661724352404</v>
      </c>
      <c r="M1225">
        <v>55.7403780871444</v>
      </c>
      <c r="N1225">
        <v>1.1806931570638</v>
      </c>
      <c r="O1225">
        <v>8.6990456593465098</v>
      </c>
      <c r="P1225">
        <v>579.53230472516805</v>
      </c>
      <c r="Q1225">
        <v>0.20779145499423901</v>
      </c>
    </row>
    <row r="1226" spans="1:17" hidden="1" x14ac:dyDescent="0.3">
      <c r="A1226" t="s">
        <v>2602</v>
      </c>
      <c r="B1226" t="s">
        <v>2603</v>
      </c>
      <c r="C1226" t="str">
        <f>IFERROR(VLOOKUP(Table1[[#This Row],[Ticker]],[1]!Table1[[Symbol]:[Industry]],2,FALSE),"-")</f>
        <v>-</v>
      </c>
      <c r="D1226" t="s">
        <v>649</v>
      </c>
      <c r="E1226">
        <v>1393.6001710999999</v>
      </c>
      <c r="F1226">
        <v>160.76</v>
      </c>
      <c r="G1226">
        <v>-33.512412586654797</v>
      </c>
      <c r="H1226">
        <v>-1.0025051838999299</v>
      </c>
      <c r="I1226">
        <v>-19.089307341510299</v>
      </c>
      <c r="J1226">
        <v>-1.09140702906195</v>
      </c>
      <c r="K1226">
        <v>157.590139851137</v>
      </c>
      <c r="L1226">
        <v>163.67945408107201</v>
      </c>
      <c r="M1226">
        <v>56.5219054380822</v>
      </c>
      <c r="N1226">
        <v>0.95650876621941106</v>
      </c>
      <c r="O1226">
        <v>40.4889275939288</v>
      </c>
      <c r="P1226">
        <v>27.183544303797401</v>
      </c>
      <c r="Q1226">
        <v>8.1256569954994001E-2</v>
      </c>
    </row>
    <row r="1227" spans="1:17" hidden="1" x14ac:dyDescent="0.3">
      <c r="A1227" t="s">
        <v>2604</v>
      </c>
      <c r="B1227" t="s">
        <v>2605</v>
      </c>
      <c r="C1227" t="str">
        <f>IFERROR(VLOOKUP(Table1[[#This Row],[Ticker]],[1]!Table1[[Symbol]:[Industry]],2,FALSE),"-")</f>
        <v>-</v>
      </c>
      <c r="D1227" t="s">
        <v>65</v>
      </c>
      <c r="E1227">
        <v>1393.1444120000001</v>
      </c>
      <c r="F1227">
        <v>2385.35</v>
      </c>
      <c r="G1227">
        <v>17.017452079893701</v>
      </c>
      <c r="H1227">
        <v>5.8666362686350997</v>
      </c>
      <c r="I1227">
        <v>5.5502316467052397</v>
      </c>
      <c r="J1227">
        <v>-0.68743902265982504</v>
      </c>
      <c r="K1227">
        <v>2319.7101160002599</v>
      </c>
      <c r="L1227">
        <v>2118.1705501234101</v>
      </c>
      <c r="M1227">
        <v>35.741295588292303</v>
      </c>
      <c r="N1227">
        <v>0.41393418163814</v>
      </c>
      <c r="O1227">
        <v>18.385142641541002</v>
      </c>
      <c r="P1227">
        <v>46.340490797546003</v>
      </c>
    </row>
    <row r="1228" spans="1:17" hidden="1" x14ac:dyDescent="0.3">
      <c r="A1228" t="s">
        <v>2606</v>
      </c>
      <c r="B1228" t="s">
        <v>2607</v>
      </c>
      <c r="C1228" t="str">
        <f>IFERROR(VLOOKUP(Table1[[#This Row],[Ticker]],[1]!Table1[[Symbol]:[Industry]],2,FALSE),"-")</f>
        <v>-</v>
      </c>
      <c r="D1228" t="s">
        <v>268</v>
      </c>
      <c r="E1228">
        <v>1389.2377475000001</v>
      </c>
      <c r="F1228">
        <v>118.42</v>
      </c>
      <c r="G1228">
        <v>-21.542663738867098</v>
      </c>
      <c r="H1228">
        <v>11.073879830931</v>
      </c>
      <c r="I1228">
        <v>-2.1177373817265099</v>
      </c>
      <c r="J1228">
        <v>-6.4326164028954498</v>
      </c>
      <c r="K1228">
        <v>109.57764303464801</v>
      </c>
      <c r="L1228">
        <v>109.85930583518601</v>
      </c>
      <c r="M1228">
        <v>42.228600432680501</v>
      </c>
      <c r="N1228">
        <v>3.7739253221920599</v>
      </c>
      <c r="O1228">
        <v>8.9258571187299491</v>
      </c>
      <c r="P1228">
        <v>28.7173913043478</v>
      </c>
      <c r="Q1228">
        <v>1.007658094687E-3</v>
      </c>
    </row>
    <row r="1229" spans="1:17" hidden="1" x14ac:dyDescent="0.3">
      <c r="A1229" t="s">
        <v>2608</v>
      </c>
      <c r="B1229" t="s">
        <v>2609</v>
      </c>
      <c r="C1229" t="str">
        <f>IFERROR(VLOOKUP(Table1[[#This Row],[Ticker]],[1]!Table1[[Symbol]:[Industry]],2,FALSE),"-")</f>
        <v>-</v>
      </c>
      <c r="D1229" t="s">
        <v>400</v>
      </c>
      <c r="E1229">
        <v>1388.5259306600001</v>
      </c>
      <c r="F1229">
        <v>841.05</v>
      </c>
      <c r="G1229">
        <v>-53.053502691202297</v>
      </c>
      <c r="H1229">
        <v>5.6432407823001398</v>
      </c>
      <c r="I1229">
        <v>-31.0442279614327</v>
      </c>
      <c r="J1229">
        <v>14.1052015628006</v>
      </c>
      <c r="K1229">
        <v>785.38150715577899</v>
      </c>
      <c r="L1229">
        <v>937.63683184740501</v>
      </c>
      <c r="M1229">
        <v>43.152803943596403</v>
      </c>
      <c r="N1229">
        <v>2.6685182429469601</v>
      </c>
      <c r="O1229">
        <v>55.567445455085902</v>
      </c>
      <c r="P1229">
        <v>24.6184619943695</v>
      </c>
      <c r="Q1229">
        <v>-2.5331810375871001E-2</v>
      </c>
    </row>
    <row r="1230" spans="1:17" hidden="1" x14ac:dyDescent="0.3">
      <c r="A1230" t="s">
        <v>2610</v>
      </c>
      <c r="B1230" t="s">
        <v>2611</v>
      </c>
      <c r="C1230" t="str">
        <f>IFERROR(VLOOKUP(Table1[[#This Row],[Ticker]],[1]!Table1[[Symbol]:[Industry]],2,FALSE),"-")</f>
        <v>-</v>
      </c>
      <c r="D1230" t="s">
        <v>268</v>
      </c>
      <c r="E1230">
        <v>1384.1190051149999</v>
      </c>
      <c r="F1230">
        <v>1180.6500000000001</v>
      </c>
      <c r="G1230">
        <v>67.195382199809799</v>
      </c>
      <c r="H1230">
        <v>25.022475439196199</v>
      </c>
      <c r="I1230">
        <v>16.957121374278</v>
      </c>
      <c r="J1230">
        <v>0.59470987019961796</v>
      </c>
      <c r="K1230">
        <v>977.92766039784101</v>
      </c>
      <c r="L1230">
        <v>904.99433174583396</v>
      </c>
      <c r="M1230">
        <v>66.754110751003694</v>
      </c>
      <c r="N1230">
        <v>1.8999268781559699</v>
      </c>
      <c r="O1230">
        <v>4.6033964341675997</v>
      </c>
      <c r="P1230">
        <v>95.568991220805003</v>
      </c>
      <c r="Q1230">
        <v>0.139378967047672</v>
      </c>
    </row>
    <row r="1231" spans="1:17" hidden="1" x14ac:dyDescent="0.3">
      <c r="A1231" t="s">
        <v>2612</v>
      </c>
      <c r="B1231" t="s">
        <v>2613</v>
      </c>
      <c r="C1231" t="str">
        <f>IFERROR(VLOOKUP(Table1[[#This Row],[Ticker]],[1]!Table1[[Symbol]:[Industry]],2,FALSE),"-")</f>
        <v>-</v>
      </c>
      <c r="D1231" t="s">
        <v>400</v>
      </c>
      <c r="E1231">
        <v>1380.885436</v>
      </c>
      <c r="F1231">
        <v>907.95</v>
      </c>
      <c r="G1231">
        <v>280.70616368545302</v>
      </c>
      <c r="H1231">
        <v>-13.3778372720951</v>
      </c>
      <c r="I1231">
        <v>135.21401428169801</v>
      </c>
      <c r="J1231">
        <v>-2.2494042028528001</v>
      </c>
      <c r="K1231">
        <v>923.01127070206201</v>
      </c>
      <c r="L1231">
        <v>615.27138754747705</v>
      </c>
      <c r="M1231">
        <v>47.934983201057399</v>
      </c>
      <c r="N1231">
        <v>0.20787550508793501</v>
      </c>
      <c r="O1231">
        <v>40.9659122198359</v>
      </c>
      <c r="P1231">
        <v>332.25422518447903</v>
      </c>
      <c r="Q1231">
        <v>0.23444048151993699</v>
      </c>
    </row>
    <row r="1232" spans="1:17" hidden="1" x14ac:dyDescent="0.3">
      <c r="A1232" t="s">
        <v>2614</v>
      </c>
      <c r="B1232" t="s">
        <v>2615</v>
      </c>
      <c r="C1232" t="str">
        <f>IFERROR(VLOOKUP(Table1[[#This Row],[Ticker]],[1]!Table1[[Symbol]:[Industry]],2,FALSE),"-")</f>
        <v>-</v>
      </c>
      <c r="D1232" t="s">
        <v>101</v>
      </c>
      <c r="E1232">
        <v>1380.6</v>
      </c>
      <c r="F1232">
        <v>48.66</v>
      </c>
      <c r="G1232">
        <v>-17.025772907432899</v>
      </c>
      <c r="H1232">
        <v>-0.39941829649648802</v>
      </c>
      <c r="I1232">
        <v>-14.282489554204799</v>
      </c>
      <c r="J1232">
        <v>-5.47036981369813</v>
      </c>
      <c r="K1232">
        <v>46.902733058492402</v>
      </c>
      <c r="L1232">
        <v>47.115864731393998</v>
      </c>
      <c r="M1232">
        <v>52.789057461088902</v>
      </c>
      <c r="N1232">
        <v>1.1468083195216701</v>
      </c>
      <c r="O1232">
        <v>24.3001275246815</v>
      </c>
      <c r="P1232">
        <v>25.8990944372574</v>
      </c>
      <c r="Q1232">
        <v>4.8470872553905003E-2</v>
      </c>
    </row>
    <row r="1233" spans="1:17" hidden="1" x14ac:dyDescent="0.3">
      <c r="A1233" t="s">
        <v>2616</v>
      </c>
      <c r="B1233" t="s">
        <v>2617</v>
      </c>
      <c r="C1233" t="str">
        <f>IFERROR(VLOOKUP(Table1[[#This Row],[Ticker]],[1]!Table1[[Symbol]:[Industry]],2,FALSE),"-")</f>
        <v>-</v>
      </c>
      <c r="D1233" t="s">
        <v>238</v>
      </c>
      <c r="E1233">
        <v>1380.02810856</v>
      </c>
      <c r="F1233">
        <v>430.55</v>
      </c>
      <c r="G1233">
        <v>-29.742903693439398</v>
      </c>
      <c r="H1233">
        <v>-0.48318684078187402</v>
      </c>
      <c r="I1233">
        <v>-13.6563151824109</v>
      </c>
      <c r="J1233">
        <v>-3.45551497334126</v>
      </c>
      <c r="K1233">
        <v>390.307502984998</v>
      </c>
      <c r="L1233">
        <v>398.68605068645002</v>
      </c>
      <c r="M1233">
        <v>65.069707526224093</v>
      </c>
      <c r="N1233">
        <v>1.17139495297262</v>
      </c>
      <c r="O1233">
        <v>19.335733364301401</v>
      </c>
      <c r="P1233">
        <v>48.133493892998402</v>
      </c>
      <c r="Q1233">
        <v>6.2826614970194997E-2</v>
      </c>
    </row>
    <row r="1234" spans="1:17" hidden="1" x14ac:dyDescent="0.3">
      <c r="A1234" t="s">
        <v>2618</v>
      </c>
      <c r="B1234" t="s">
        <v>2619</v>
      </c>
      <c r="C1234" t="str">
        <f>IFERROR(VLOOKUP(Table1[[#This Row],[Ticker]],[1]!Table1[[Symbol]:[Industry]],2,FALSE),"-")</f>
        <v>-</v>
      </c>
      <c r="E1234">
        <v>1379.773745</v>
      </c>
      <c r="F1234">
        <v>1337.15</v>
      </c>
      <c r="G1234">
        <v>-12.2306408553435</v>
      </c>
      <c r="H1234">
        <v>-1.4420252114218299</v>
      </c>
      <c r="I1234">
        <v>-21.542628946237802</v>
      </c>
      <c r="J1234">
        <v>-7.65432695850747</v>
      </c>
      <c r="K1234">
        <v>1340.67316629736</v>
      </c>
      <c r="L1234">
        <v>1366.1801686292899</v>
      </c>
      <c r="M1234">
        <v>50.289733718826803</v>
      </c>
      <c r="N1234">
        <v>0.96439587556182205</v>
      </c>
      <c r="O1234">
        <v>35.736454399282003</v>
      </c>
      <c r="P1234">
        <v>36.4438775510204</v>
      </c>
      <c r="Q1234">
        <v>0.224026158752026</v>
      </c>
    </row>
    <row r="1235" spans="1:17" hidden="1" x14ac:dyDescent="0.3">
      <c r="A1235" t="s">
        <v>2620</v>
      </c>
      <c r="B1235" t="s">
        <v>2621</v>
      </c>
      <c r="C1235" t="str">
        <f>IFERROR(VLOOKUP(Table1[[#This Row],[Ticker]],[1]!Table1[[Symbol]:[Industry]],2,FALSE),"-")</f>
        <v>-</v>
      </c>
      <c r="D1235" t="s">
        <v>114</v>
      </c>
      <c r="E1235">
        <v>1378.0279554000001</v>
      </c>
      <c r="F1235">
        <v>62.44</v>
      </c>
      <c r="G1235">
        <v>3.0512215624207202</v>
      </c>
      <c r="H1235">
        <v>19.271448444852702</v>
      </c>
      <c r="I1235">
        <v>1.1316821650637501</v>
      </c>
      <c r="J1235">
        <v>-4.0209483409328897</v>
      </c>
      <c r="K1235">
        <v>59.935515892026999</v>
      </c>
      <c r="L1235">
        <v>58.753371171255203</v>
      </c>
      <c r="M1235">
        <v>36.048886691821103</v>
      </c>
      <c r="N1235">
        <v>2.9164971203922399</v>
      </c>
      <c r="O1235">
        <v>38.532991672005103</v>
      </c>
      <c r="P1235">
        <v>88.015657934357094</v>
      </c>
      <c r="Q1235">
        <v>-3.8606063494951999E-2</v>
      </c>
    </row>
    <row r="1236" spans="1:17" hidden="1" x14ac:dyDescent="0.3">
      <c r="A1236" t="s">
        <v>2622</v>
      </c>
      <c r="B1236" t="s">
        <v>2623</v>
      </c>
      <c r="C1236" t="str">
        <f>IFERROR(VLOOKUP(Table1[[#This Row],[Ticker]],[1]!Table1[[Symbol]:[Industry]],2,FALSE),"-")</f>
        <v>-</v>
      </c>
      <c r="D1236" t="s">
        <v>137</v>
      </c>
      <c r="E1236">
        <v>1372.891499805</v>
      </c>
      <c r="F1236">
        <v>341.75</v>
      </c>
      <c r="G1236">
        <v>69.434653321053105</v>
      </c>
      <c r="H1236">
        <v>-0.82619515563519996</v>
      </c>
      <c r="I1236">
        <v>15.9110857182144</v>
      </c>
      <c r="J1236">
        <v>-0.28257086909944801</v>
      </c>
      <c r="K1236">
        <v>339.51668406320101</v>
      </c>
      <c r="L1236">
        <v>303.06116696569899</v>
      </c>
      <c r="M1236">
        <v>35.583323713550698</v>
      </c>
      <c r="N1236">
        <v>1.0874314113858301</v>
      </c>
      <c r="O1236">
        <v>21.7264081931236</v>
      </c>
      <c r="P1236">
        <v>115.547146010722</v>
      </c>
      <c r="Q1236">
        <v>0.148256954596926</v>
      </c>
    </row>
    <row r="1237" spans="1:17" hidden="1" x14ac:dyDescent="0.3">
      <c r="A1237" t="s">
        <v>2624</v>
      </c>
      <c r="B1237" t="s">
        <v>2625</v>
      </c>
      <c r="C1237" t="str">
        <f>IFERROR(VLOOKUP(Table1[[#This Row],[Ticker]],[1]!Table1[[Symbol]:[Industry]],2,FALSE),"-")</f>
        <v>-</v>
      </c>
      <c r="D1237" t="s">
        <v>211</v>
      </c>
      <c r="E1237">
        <v>1368.44205375</v>
      </c>
      <c r="F1237">
        <v>161.34</v>
      </c>
      <c r="G1237">
        <v>203.190020439298</v>
      </c>
      <c r="H1237">
        <v>42.805276486960501</v>
      </c>
      <c r="I1237">
        <v>51.040839672897697</v>
      </c>
      <c r="J1237">
        <v>-0.26223766241688801</v>
      </c>
      <c r="K1237">
        <v>116.91075267628599</v>
      </c>
      <c r="L1237">
        <v>95.036544787296194</v>
      </c>
      <c r="M1237">
        <v>53.805844764744201</v>
      </c>
      <c r="N1237">
        <v>3.0166090159257299</v>
      </c>
      <c r="O1237">
        <v>5.3055658857071997</v>
      </c>
      <c r="P1237">
        <v>236.47549530761199</v>
      </c>
      <c r="Q1237">
        <v>2.5427373922424001E-2</v>
      </c>
    </row>
    <row r="1238" spans="1:17" hidden="1" x14ac:dyDescent="0.3">
      <c r="A1238" t="s">
        <v>2626</v>
      </c>
      <c r="B1238" t="s">
        <v>2627</v>
      </c>
      <c r="C1238" t="str">
        <f>IFERROR(VLOOKUP(Table1[[#This Row],[Ticker]],[1]!Table1[[Symbol]:[Industry]],2,FALSE),"-")</f>
        <v>-</v>
      </c>
      <c r="D1238" t="s">
        <v>1073</v>
      </c>
      <c r="E1238">
        <v>1366.7489</v>
      </c>
      <c r="F1238">
        <v>86.58</v>
      </c>
      <c r="G1238">
        <v>-33.788921960023899</v>
      </c>
      <c r="H1238">
        <v>-8.1075787261989305</v>
      </c>
      <c r="I1238">
        <v>-15.123217865347801</v>
      </c>
      <c r="J1238">
        <v>-2.87542839325467</v>
      </c>
      <c r="K1238">
        <v>87.637730360900505</v>
      </c>
      <c r="L1238">
        <v>89.578673387153302</v>
      </c>
      <c r="M1238">
        <v>41.729180206557501</v>
      </c>
      <c r="N1238">
        <v>0.53461312790061299</v>
      </c>
      <c r="O1238">
        <v>33.575883575883502</v>
      </c>
      <c r="P1238">
        <v>16.999999999999901</v>
      </c>
      <c r="Q1238">
        <v>1.8218979507882999E-2</v>
      </c>
    </row>
    <row r="1239" spans="1:17" hidden="1" x14ac:dyDescent="0.3">
      <c r="A1239" t="s">
        <v>2628</v>
      </c>
      <c r="B1239" t="s">
        <v>2629</v>
      </c>
      <c r="C1239" t="str">
        <f>IFERROR(VLOOKUP(Table1[[#This Row],[Ticker]],[1]!Table1[[Symbol]:[Industry]],2,FALSE),"-")</f>
        <v>-</v>
      </c>
      <c r="D1239" t="s">
        <v>349</v>
      </c>
      <c r="E1239">
        <v>1363.73872269</v>
      </c>
      <c r="F1239">
        <v>110.66</v>
      </c>
      <c r="G1239">
        <v>-30.355566522358199</v>
      </c>
      <c r="H1239">
        <v>3.7473728119384599</v>
      </c>
      <c r="I1239">
        <v>-23.527800918265399</v>
      </c>
      <c r="J1239">
        <v>-0.30968164000791598</v>
      </c>
      <c r="K1239">
        <v>105.432878951207</v>
      </c>
      <c r="L1239">
        <v>118.31336951696601</v>
      </c>
      <c r="M1239">
        <v>36.929315646457901</v>
      </c>
      <c r="N1239">
        <v>3.04105061892658</v>
      </c>
      <c r="O1239">
        <v>60.536779324055601</v>
      </c>
      <c r="P1239">
        <v>22.955555555555499</v>
      </c>
      <c r="Q1239">
        <v>-3.1055871115821001E-2</v>
      </c>
    </row>
    <row r="1240" spans="1:17" hidden="1" x14ac:dyDescent="0.3">
      <c r="A1240" t="s">
        <v>2630</v>
      </c>
      <c r="B1240" t="s">
        <v>2631</v>
      </c>
      <c r="C1240" t="str">
        <f>IFERROR(VLOOKUP(Table1[[#This Row],[Ticker]],[1]!Table1[[Symbol]:[Industry]],2,FALSE),"-")</f>
        <v>-</v>
      </c>
      <c r="D1240" t="s">
        <v>238</v>
      </c>
      <c r="E1240">
        <v>1353.2494862149999</v>
      </c>
      <c r="F1240">
        <v>374.3</v>
      </c>
      <c r="G1240">
        <v>-26.006130514132</v>
      </c>
      <c r="H1240">
        <v>-2.3223284575244301</v>
      </c>
      <c r="I1240">
        <v>-2.5699691923652099</v>
      </c>
      <c r="J1240">
        <v>0.31287899529109398</v>
      </c>
      <c r="K1240">
        <v>363.89472038311999</v>
      </c>
      <c r="L1240">
        <v>355.90644001816401</v>
      </c>
      <c r="M1240">
        <v>68.716933161214399</v>
      </c>
      <c r="N1240">
        <v>0.86035247367839596</v>
      </c>
      <c r="O1240">
        <v>13.2781191557574</v>
      </c>
      <c r="P1240">
        <v>22.983407261376701</v>
      </c>
      <c r="Q1240">
        <v>5.4236973923681001E-2</v>
      </c>
    </row>
    <row r="1241" spans="1:17" hidden="1" x14ac:dyDescent="0.3">
      <c r="A1241" t="s">
        <v>2632</v>
      </c>
      <c r="B1241" t="s">
        <v>2633</v>
      </c>
      <c r="C1241" t="str">
        <f>IFERROR(VLOOKUP(Table1[[#This Row],[Ticker]],[1]!Table1[[Symbol]:[Industry]],2,FALSE),"-")</f>
        <v>-</v>
      </c>
      <c r="D1241" t="s">
        <v>445</v>
      </c>
      <c r="E1241">
        <v>1351.82471328</v>
      </c>
      <c r="F1241">
        <v>76.78</v>
      </c>
      <c r="G1241">
        <v>-46.435075248925699</v>
      </c>
      <c r="H1241">
        <v>9.2912696719925201</v>
      </c>
      <c r="I1241">
        <v>-8.3254428777403202</v>
      </c>
      <c r="J1241">
        <v>3.01952651778603</v>
      </c>
      <c r="K1241">
        <v>69.234754187502404</v>
      </c>
      <c r="L1241">
        <v>72.257444714034904</v>
      </c>
      <c r="M1241">
        <v>53.313169784461302</v>
      </c>
      <c r="N1241">
        <v>1.72785514355387</v>
      </c>
      <c r="O1241">
        <v>30.8934618390205</v>
      </c>
      <c r="P1241">
        <v>38.217821782178198</v>
      </c>
      <c r="Q1241">
        <v>4.4127162516160003E-3</v>
      </c>
    </row>
    <row r="1242" spans="1:17" hidden="1" x14ac:dyDescent="0.3">
      <c r="A1242" t="s">
        <v>2634</v>
      </c>
      <c r="B1242" t="s">
        <v>2635</v>
      </c>
      <c r="C1242" t="str">
        <f>IFERROR(VLOOKUP(Table1[[#This Row],[Ticker]],[1]!Table1[[Symbol]:[Industry]],2,FALSE),"-")</f>
        <v>-</v>
      </c>
      <c r="D1242" t="s">
        <v>523</v>
      </c>
      <c r="E1242">
        <v>1349.333951505</v>
      </c>
      <c r="F1242">
        <v>96.17</v>
      </c>
      <c r="G1242">
        <v>17.857145784174701</v>
      </c>
      <c r="H1242">
        <v>17.569916512963101</v>
      </c>
      <c r="I1242">
        <v>7.98606113625166</v>
      </c>
      <c r="J1242">
        <v>5.3696879562481303</v>
      </c>
      <c r="K1242">
        <v>81.593857668847505</v>
      </c>
      <c r="L1242">
        <v>74.870011856949404</v>
      </c>
      <c r="M1242">
        <v>64.015728897810007</v>
      </c>
      <c r="N1242">
        <v>1.6982556136824201</v>
      </c>
      <c r="O1242">
        <v>2.33960694603305</v>
      </c>
      <c r="P1242">
        <v>71.885612153708607</v>
      </c>
      <c r="Q1242">
        <v>-2.1821146464345999E-2</v>
      </c>
    </row>
    <row r="1243" spans="1:17" hidden="1" x14ac:dyDescent="0.3">
      <c r="A1243" t="s">
        <v>2636</v>
      </c>
      <c r="B1243" t="s">
        <v>2637</v>
      </c>
      <c r="C1243" t="str">
        <f>IFERROR(VLOOKUP(Table1[[#This Row],[Ticker]],[1]!Table1[[Symbol]:[Industry]],2,FALSE),"-")</f>
        <v>-</v>
      </c>
      <c r="D1243" t="s">
        <v>255</v>
      </c>
      <c r="E1243">
        <v>1345.6255389099999</v>
      </c>
      <c r="F1243">
        <v>893.05</v>
      </c>
      <c r="G1243">
        <v>18.136853124017001</v>
      </c>
      <c r="H1243">
        <v>2.70540629251771</v>
      </c>
      <c r="I1243">
        <v>-4.73111719302808</v>
      </c>
      <c r="J1243">
        <v>-3.7618356903321502</v>
      </c>
      <c r="K1243">
        <v>828.09214475644501</v>
      </c>
      <c r="L1243">
        <v>767.92953392395805</v>
      </c>
      <c r="M1243">
        <v>49.284339011981501</v>
      </c>
      <c r="N1243">
        <v>0.378432748632204</v>
      </c>
      <c r="O1243">
        <v>14.551256928503401</v>
      </c>
      <c r="P1243">
        <v>47.966199983431302</v>
      </c>
      <c r="Q1243">
        <v>8.5076972846568996E-2</v>
      </c>
    </row>
    <row r="1244" spans="1:17" hidden="1" x14ac:dyDescent="0.3">
      <c r="A1244" t="s">
        <v>2638</v>
      </c>
      <c r="B1244" t="s">
        <v>2639</v>
      </c>
      <c r="C1244" t="str">
        <f>IFERROR(VLOOKUP(Table1[[#This Row],[Ticker]],[1]!Table1[[Symbol]:[Industry]],2,FALSE),"-")</f>
        <v>-</v>
      </c>
      <c r="D1244" t="s">
        <v>819</v>
      </c>
      <c r="E1244">
        <v>1341.1802933700001</v>
      </c>
      <c r="F1244">
        <v>266.45</v>
      </c>
      <c r="G1244">
        <v>-25.6202276038509</v>
      </c>
      <c r="H1244">
        <v>-10.673842842234301</v>
      </c>
      <c r="I1244">
        <v>-9.6438059466700192</v>
      </c>
      <c r="J1244">
        <v>-3.3213474377138601</v>
      </c>
      <c r="K1244">
        <v>270.001016008997</v>
      </c>
      <c r="M1244">
        <v>44.651764371189998</v>
      </c>
      <c r="N1244">
        <v>0.344185292642888</v>
      </c>
      <c r="O1244">
        <v>17.095139801088301</v>
      </c>
      <c r="P1244">
        <v>17.043707445640202</v>
      </c>
    </row>
    <row r="1245" spans="1:17" hidden="1" x14ac:dyDescent="0.3">
      <c r="A1245" t="s">
        <v>2640</v>
      </c>
      <c r="B1245" t="s">
        <v>2641</v>
      </c>
      <c r="C1245" t="str">
        <f>IFERROR(VLOOKUP(Table1[[#This Row],[Ticker]],[1]!Table1[[Symbol]:[Industry]],2,FALSE),"-")</f>
        <v>-</v>
      </c>
      <c r="D1245" t="s">
        <v>1403</v>
      </c>
      <c r="E1245">
        <v>1339.7628908950001</v>
      </c>
      <c r="F1245">
        <v>469.7</v>
      </c>
      <c r="G1245">
        <v>12.6637386294967</v>
      </c>
      <c r="H1245">
        <v>-1.79185478948201</v>
      </c>
      <c r="I1245">
        <v>-17.450891164740099</v>
      </c>
      <c r="J1245">
        <v>0.67876930012607795</v>
      </c>
      <c r="K1245">
        <v>468.60484528323798</v>
      </c>
      <c r="L1245">
        <v>449.60396977962398</v>
      </c>
      <c r="M1245">
        <v>36.577484072918899</v>
      </c>
      <c r="N1245">
        <v>1.5548355574886701</v>
      </c>
      <c r="O1245">
        <v>23.323397913561799</v>
      </c>
      <c r="P1245">
        <v>55.891138400265497</v>
      </c>
      <c r="Q1245">
        <v>3.0294411678308E-2</v>
      </c>
    </row>
    <row r="1246" spans="1:17" hidden="1" x14ac:dyDescent="0.3">
      <c r="A1246" t="s">
        <v>2642</v>
      </c>
      <c r="B1246" t="s">
        <v>2643</v>
      </c>
      <c r="C1246" t="str">
        <f>IFERROR(VLOOKUP(Table1[[#This Row],[Ticker]],[1]!Table1[[Symbol]:[Industry]],2,FALSE),"-")</f>
        <v>-</v>
      </c>
      <c r="D1246" t="s">
        <v>211</v>
      </c>
      <c r="E1246">
        <v>1336.1532549000001</v>
      </c>
      <c r="F1246">
        <v>682.35</v>
      </c>
      <c r="G1246">
        <v>112.88201311270601</v>
      </c>
      <c r="H1246">
        <v>-18.618125840352601</v>
      </c>
      <c r="I1246">
        <v>11.902525060354201</v>
      </c>
      <c r="J1246">
        <v>-5.2838205960791198</v>
      </c>
      <c r="K1246">
        <v>682.57049270898096</v>
      </c>
      <c r="L1246">
        <v>579.27603281603604</v>
      </c>
      <c r="M1246">
        <v>72.334817407460093</v>
      </c>
      <c r="N1246">
        <v>0.50319896000283604</v>
      </c>
      <c r="O1246">
        <v>20.759141203194801</v>
      </c>
      <c r="P1246">
        <v>147.22826086956499</v>
      </c>
      <c r="Q1246">
        <v>0.140904220972353</v>
      </c>
    </row>
    <row r="1247" spans="1:17" hidden="1" x14ac:dyDescent="0.3">
      <c r="A1247" t="s">
        <v>2644</v>
      </c>
      <c r="B1247" t="s">
        <v>2645</v>
      </c>
      <c r="C1247" t="str">
        <f>IFERROR(VLOOKUP(Table1[[#This Row],[Ticker]],[1]!Table1[[Symbol]:[Industry]],2,FALSE),"-")</f>
        <v>-</v>
      </c>
      <c r="D1247" t="s">
        <v>134</v>
      </c>
      <c r="E1247">
        <v>1336.0764994199999</v>
      </c>
      <c r="F1247">
        <v>859.75</v>
      </c>
      <c r="G1247">
        <v>7.0191080153954202</v>
      </c>
      <c r="H1247">
        <v>-2.7836789833678099</v>
      </c>
      <c r="I1247">
        <v>-25.276539164583198</v>
      </c>
      <c r="J1247">
        <v>-5.2008004804602902E-2</v>
      </c>
      <c r="K1247">
        <v>870.82485469467395</v>
      </c>
      <c r="L1247">
        <v>857.543330332187</v>
      </c>
      <c r="M1247">
        <v>29.126469265450201</v>
      </c>
      <c r="N1247">
        <v>1.1040370376798301</v>
      </c>
      <c r="O1247">
        <v>25.617912183774301</v>
      </c>
      <c r="P1247">
        <v>40.977289497417303</v>
      </c>
      <c r="Q1247">
        <v>8.5153429232317002E-2</v>
      </c>
    </row>
    <row r="1248" spans="1:17" hidden="1" x14ac:dyDescent="0.3">
      <c r="A1248" t="s">
        <v>2646</v>
      </c>
      <c r="B1248" t="s">
        <v>2647</v>
      </c>
      <c r="C1248" t="str">
        <f>IFERROR(VLOOKUP(Table1[[#This Row],[Ticker]],[1]!Table1[[Symbol]:[Industry]],2,FALSE),"-")</f>
        <v>-</v>
      </c>
      <c r="D1248" t="s">
        <v>129</v>
      </c>
      <c r="E1248">
        <v>1328.9104598399999</v>
      </c>
      <c r="F1248">
        <v>61.64</v>
      </c>
      <c r="G1248">
        <v>75.543513030567496</v>
      </c>
      <c r="H1248">
        <v>1.36254036043933</v>
      </c>
      <c r="I1248">
        <v>1.63930851243105</v>
      </c>
      <c r="J1248">
        <v>0.90383387802037496</v>
      </c>
      <c r="K1248">
        <v>60.726844827099498</v>
      </c>
      <c r="L1248">
        <v>56.121973008182302</v>
      </c>
      <c r="M1248">
        <v>34.841239589469303</v>
      </c>
      <c r="N1248">
        <v>1.4745522610761099</v>
      </c>
      <c r="O1248">
        <v>39.519792342634602</v>
      </c>
      <c r="P1248">
        <v>122.52707581227401</v>
      </c>
      <c r="Q1248">
        <v>6.3022687783130998E-2</v>
      </c>
    </row>
    <row r="1249" spans="1:17" hidden="1" x14ac:dyDescent="0.3">
      <c r="A1249" t="s">
        <v>2648</v>
      </c>
      <c r="B1249" t="s">
        <v>2649</v>
      </c>
      <c r="C1249" t="str">
        <f>IFERROR(VLOOKUP(Table1[[#This Row],[Ticker]],[1]!Table1[[Symbol]:[Industry]],2,FALSE),"-")</f>
        <v>-</v>
      </c>
      <c r="D1249" t="s">
        <v>255</v>
      </c>
      <c r="E1249">
        <v>1327.861856</v>
      </c>
      <c r="F1249">
        <v>1186.45</v>
      </c>
      <c r="G1249">
        <v>-24.2582276450193</v>
      </c>
      <c r="H1249">
        <v>-10.428817664252</v>
      </c>
      <c r="I1249">
        <v>-12.0243954722618</v>
      </c>
      <c r="J1249">
        <v>8.9410196979290593</v>
      </c>
      <c r="K1249">
        <v>1157.8134832096</v>
      </c>
      <c r="L1249">
        <v>1165.2352562364199</v>
      </c>
      <c r="M1249">
        <v>34.524182826811398</v>
      </c>
      <c r="N1249">
        <v>1.29336532067965</v>
      </c>
      <c r="O1249">
        <v>28.534704370179899</v>
      </c>
      <c r="P1249">
        <v>17.354104846686401</v>
      </c>
      <c r="Q1249">
        <v>0.13598924371488</v>
      </c>
    </row>
    <row r="1250" spans="1:17" hidden="1" x14ac:dyDescent="0.3">
      <c r="A1250" t="s">
        <v>2650</v>
      </c>
      <c r="B1250" t="s">
        <v>2651</v>
      </c>
      <c r="C1250" t="str">
        <f>IFERROR(VLOOKUP(Table1[[#This Row],[Ticker]],[1]!Table1[[Symbol]:[Industry]],2,FALSE),"-")</f>
        <v>-</v>
      </c>
      <c r="D1250" t="s">
        <v>21</v>
      </c>
      <c r="E1250">
        <v>1326.8182575599999</v>
      </c>
      <c r="F1250">
        <v>119.68</v>
      </c>
      <c r="G1250">
        <v>19.127861009014499</v>
      </c>
      <c r="H1250">
        <v>-2.5181197954680599</v>
      </c>
      <c r="I1250">
        <v>-3.58071373655743</v>
      </c>
      <c r="J1250">
        <v>0.97530415134166104</v>
      </c>
      <c r="K1250">
        <v>119.191983779569</v>
      </c>
      <c r="L1250">
        <v>111.98621815294</v>
      </c>
      <c r="M1250">
        <v>46.233387501943099</v>
      </c>
      <c r="N1250">
        <v>1.7151814146306099</v>
      </c>
      <c r="O1250">
        <v>47.476604278074802</v>
      </c>
      <c r="P1250">
        <v>56.957377049180302</v>
      </c>
      <c r="Q1250">
        <v>3.8504867647929999E-2</v>
      </c>
    </row>
    <row r="1251" spans="1:17" hidden="1" x14ac:dyDescent="0.3">
      <c r="A1251" t="s">
        <v>2652</v>
      </c>
      <c r="B1251" t="s">
        <v>2653</v>
      </c>
      <c r="C1251" t="str">
        <f>IFERROR(VLOOKUP(Table1[[#This Row],[Ticker]],[1]!Table1[[Symbol]:[Industry]],2,FALSE),"-")</f>
        <v>-</v>
      </c>
      <c r="D1251" t="s">
        <v>630</v>
      </c>
      <c r="E1251">
        <v>1322.5548514750001</v>
      </c>
      <c r="F1251">
        <v>227.77</v>
      </c>
      <c r="G1251">
        <v>-9.6559951958518795</v>
      </c>
      <c r="H1251">
        <v>-1.11458007161783</v>
      </c>
      <c r="I1251">
        <v>-5.3425586281034203</v>
      </c>
      <c r="J1251">
        <v>-3.5285517194204301</v>
      </c>
      <c r="K1251">
        <v>225.21737368447799</v>
      </c>
      <c r="L1251">
        <v>225.83627088793699</v>
      </c>
      <c r="M1251">
        <v>39.9389553976701</v>
      </c>
      <c r="N1251">
        <v>0.95745336031000094</v>
      </c>
      <c r="O1251">
        <v>20.230934714843901</v>
      </c>
      <c r="P1251">
        <v>18.6302083333333</v>
      </c>
      <c r="Q1251">
        <v>-4.3300451362437001E-2</v>
      </c>
    </row>
    <row r="1252" spans="1:17" hidden="1" x14ac:dyDescent="0.3">
      <c r="A1252" t="s">
        <v>2654</v>
      </c>
      <c r="B1252" t="s">
        <v>2655</v>
      </c>
      <c r="C1252" t="str">
        <f>IFERROR(VLOOKUP(Table1[[#This Row],[Ticker]],[1]!Table1[[Symbol]:[Industry]],2,FALSE),"-")</f>
        <v>-</v>
      </c>
      <c r="D1252" t="s">
        <v>1033</v>
      </c>
      <c r="E1252">
        <v>1317.4934516999999</v>
      </c>
      <c r="F1252">
        <v>76.66</v>
      </c>
      <c r="G1252">
        <v>-42.238521696680202</v>
      </c>
      <c r="H1252">
        <v>5.3136841125781302</v>
      </c>
      <c r="I1252">
        <v>-22.383062244094599</v>
      </c>
      <c r="J1252">
        <v>-5.1441665309764204</v>
      </c>
      <c r="K1252">
        <v>73.673000241410804</v>
      </c>
      <c r="L1252">
        <v>80.911289412554297</v>
      </c>
      <c r="M1252">
        <v>56.369558849218699</v>
      </c>
      <c r="N1252">
        <v>3.11784200966384</v>
      </c>
      <c r="O1252">
        <v>43.229846073571601</v>
      </c>
      <c r="P1252">
        <v>23.645161290322498</v>
      </c>
      <c r="Q1252">
        <v>1.9864103512483001E-2</v>
      </c>
    </row>
    <row r="1253" spans="1:17" hidden="1" x14ac:dyDescent="0.3">
      <c r="A1253" t="s">
        <v>2656</v>
      </c>
      <c r="B1253" t="s">
        <v>2657</v>
      </c>
      <c r="C1253" t="str">
        <f>IFERROR(VLOOKUP(Table1[[#This Row],[Ticker]],[1]!Table1[[Symbol]:[Industry]],2,FALSE),"-")</f>
        <v>-</v>
      </c>
      <c r="E1253">
        <v>1315.9566</v>
      </c>
      <c r="F1253">
        <v>813</v>
      </c>
      <c r="G1253">
        <v>2668.9481470054898</v>
      </c>
      <c r="H1253">
        <v>55.929398298189199</v>
      </c>
      <c r="I1253">
        <v>350.840652079628</v>
      </c>
      <c r="J1253">
        <v>-1.50647570851252</v>
      </c>
      <c r="K1253">
        <v>647.39202197174302</v>
      </c>
      <c r="L1253">
        <v>381.18671677553903</v>
      </c>
      <c r="M1253">
        <v>41.566318980743198</v>
      </c>
      <c r="N1253">
        <v>1.86163563829787</v>
      </c>
      <c r="O1253">
        <v>17.097170971709701</v>
      </c>
      <c r="P1253">
        <v>3226.1250730566899</v>
      </c>
    </row>
    <row r="1254" spans="1:17" hidden="1" x14ac:dyDescent="0.3">
      <c r="A1254" t="s">
        <v>2658</v>
      </c>
      <c r="B1254" t="s">
        <v>2659</v>
      </c>
      <c r="C1254" t="str">
        <f>IFERROR(VLOOKUP(Table1[[#This Row],[Ticker]],[1]!Table1[[Symbol]:[Industry]],2,FALSE),"-")</f>
        <v>-</v>
      </c>
      <c r="D1254" t="s">
        <v>95</v>
      </c>
      <c r="E1254">
        <v>1315.3785</v>
      </c>
      <c r="F1254">
        <v>157.4</v>
      </c>
      <c r="G1254">
        <v>-25.570695637035801</v>
      </c>
      <c r="H1254">
        <v>17.646239025090299</v>
      </c>
      <c r="I1254">
        <v>-18.820262967245199</v>
      </c>
      <c r="J1254">
        <v>14.7825802647539</v>
      </c>
      <c r="K1254">
        <v>140.50134226796999</v>
      </c>
      <c r="L1254">
        <v>147.37115868900401</v>
      </c>
      <c r="M1254">
        <v>38.823419255857402</v>
      </c>
      <c r="N1254">
        <v>3.20594723081987</v>
      </c>
      <c r="O1254">
        <v>28.970775095298499</v>
      </c>
      <c r="P1254">
        <v>38.739532833847498</v>
      </c>
      <c r="Q1254">
        <v>0.12599018947559401</v>
      </c>
    </row>
    <row r="1255" spans="1:17" hidden="1" x14ac:dyDescent="0.3">
      <c r="A1255" t="s">
        <v>2660</v>
      </c>
      <c r="B1255" t="s">
        <v>2661</v>
      </c>
      <c r="C1255" t="str">
        <f>IFERROR(VLOOKUP(Table1[[#This Row],[Ticker]],[1]!Table1[[Symbol]:[Industry]],2,FALSE),"-")</f>
        <v>-</v>
      </c>
      <c r="D1255" t="s">
        <v>129</v>
      </c>
      <c r="E1255">
        <v>1313.8796</v>
      </c>
      <c r="F1255">
        <v>657.75</v>
      </c>
      <c r="G1255">
        <v>14.152659308070699</v>
      </c>
      <c r="H1255">
        <v>-0.58646092742608402</v>
      </c>
      <c r="I1255">
        <v>-5.3112973997907797</v>
      </c>
      <c r="J1255">
        <v>-5.4031580887208698E-2</v>
      </c>
      <c r="K1255">
        <v>646.05012350365996</v>
      </c>
      <c r="L1255">
        <v>628.50026222138695</v>
      </c>
      <c r="M1255">
        <v>41.225293755690899</v>
      </c>
      <c r="N1255">
        <v>1.3686000722984799</v>
      </c>
      <c r="O1255">
        <v>13.568985176738799</v>
      </c>
      <c r="P1255">
        <v>45.230735261647098</v>
      </c>
      <c r="Q1255">
        <v>0.10820580853529101</v>
      </c>
    </row>
    <row r="1256" spans="1:17" hidden="1" x14ac:dyDescent="0.3">
      <c r="A1256" t="s">
        <v>2662</v>
      </c>
      <c r="B1256" t="s">
        <v>2663</v>
      </c>
      <c r="C1256" t="str">
        <f>IFERROR(VLOOKUP(Table1[[#This Row],[Ticker]],[1]!Table1[[Symbol]:[Industry]],2,FALSE),"-")</f>
        <v>-</v>
      </c>
      <c r="D1256" t="s">
        <v>95</v>
      </c>
      <c r="E1256">
        <v>1312.15743</v>
      </c>
      <c r="F1256">
        <v>788.6</v>
      </c>
      <c r="G1256">
        <v>-13.126798180872999</v>
      </c>
      <c r="H1256">
        <v>-8.6087003335260395</v>
      </c>
      <c r="I1256">
        <v>-12.639538869624401</v>
      </c>
      <c r="J1256">
        <v>-3.7701484805710601</v>
      </c>
      <c r="K1256">
        <v>800.10746762682004</v>
      </c>
      <c r="L1256">
        <v>804.23604005461596</v>
      </c>
      <c r="M1256">
        <v>48.387490710857797</v>
      </c>
      <c r="N1256">
        <v>1.1790718835304801</v>
      </c>
      <c r="O1256">
        <v>32.6908445346183</v>
      </c>
      <c r="P1256">
        <v>17.6839277719743</v>
      </c>
      <c r="Q1256">
        <v>-0.10071128871478301</v>
      </c>
    </row>
    <row r="1257" spans="1:17" hidden="1" x14ac:dyDescent="0.3">
      <c r="A1257" t="s">
        <v>2664</v>
      </c>
      <c r="B1257" t="s">
        <v>2665</v>
      </c>
      <c r="C1257" t="str">
        <f>IFERROR(VLOOKUP(Table1[[#This Row],[Ticker]],[1]!Table1[[Symbol]:[Industry]],2,FALSE),"-")</f>
        <v>-</v>
      </c>
      <c r="D1257" t="s">
        <v>21</v>
      </c>
      <c r="E1257">
        <v>1300.5439200000001</v>
      </c>
      <c r="F1257">
        <v>1174.6500000000001</v>
      </c>
      <c r="G1257">
        <v>13.7336606503971</v>
      </c>
      <c r="H1257">
        <v>3.9939096084752399</v>
      </c>
      <c r="I1257">
        <v>-13.5881208207285</v>
      </c>
      <c r="J1257">
        <v>0.22103696555201199</v>
      </c>
      <c r="K1257">
        <v>1128.19493113766</v>
      </c>
      <c r="L1257">
        <v>1096.9191534627801</v>
      </c>
      <c r="M1257">
        <v>41.264328098114603</v>
      </c>
      <c r="N1257">
        <v>1.3004311581555601</v>
      </c>
      <c r="O1257">
        <v>24.922317285999998</v>
      </c>
      <c r="P1257">
        <v>44.741543959090599</v>
      </c>
      <c r="Q1257">
        <v>0.14934889848532901</v>
      </c>
    </row>
    <row r="1258" spans="1:17" hidden="1" x14ac:dyDescent="0.3">
      <c r="A1258" t="s">
        <v>2666</v>
      </c>
      <c r="B1258" t="s">
        <v>2667</v>
      </c>
      <c r="C1258" t="str">
        <f>IFERROR(VLOOKUP(Table1[[#This Row],[Ticker]],[1]!Table1[[Symbol]:[Industry]],2,FALSE),"-")</f>
        <v>-</v>
      </c>
      <c r="D1258" t="s">
        <v>1460</v>
      </c>
      <c r="E1258">
        <v>1299.33424044</v>
      </c>
      <c r="F1258">
        <v>224.28</v>
      </c>
      <c r="G1258">
        <v>-64.206191565683696</v>
      </c>
      <c r="H1258">
        <v>-2.5053144370096398</v>
      </c>
      <c r="I1258">
        <v>-26.778272809990401</v>
      </c>
      <c r="J1258">
        <v>-3.8573554016887401</v>
      </c>
      <c r="K1258">
        <v>230.14368095524401</v>
      </c>
      <c r="L1258">
        <v>251.149338883073</v>
      </c>
      <c r="M1258">
        <v>41.126804285892398</v>
      </c>
      <c r="N1258">
        <v>1.02207860807244</v>
      </c>
      <c r="O1258">
        <v>73.421615837346096</v>
      </c>
      <c r="P1258">
        <v>11.8045862412761</v>
      </c>
      <c r="Q1258">
        <v>3.3897813147313001E-2</v>
      </c>
    </row>
    <row r="1259" spans="1:17" hidden="1" x14ac:dyDescent="0.3">
      <c r="A1259" t="s">
        <v>2668</v>
      </c>
      <c r="B1259" t="s">
        <v>2669</v>
      </c>
      <c r="C1259" t="str">
        <f>IFERROR(VLOOKUP(Table1[[#This Row],[Ticker]],[1]!Table1[[Symbol]:[Industry]],2,FALSE),"-")</f>
        <v>-</v>
      </c>
      <c r="D1259" t="s">
        <v>255</v>
      </c>
      <c r="E1259">
        <v>1297.786996585</v>
      </c>
      <c r="F1259">
        <v>1005.8</v>
      </c>
      <c r="G1259">
        <v>179.04667292135099</v>
      </c>
      <c r="H1259">
        <v>19.917408007244902</v>
      </c>
      <c r="I1259">
        <v>132.838667034298</v>
      </c>
      <c r="J1259">
        <v>1.8644119883616901</v>
      </c>
      <c r="K1259">
        <v>867.082135279559</v>
      </c>
      <c r="L1259">
        <v>639.14014719428701</v>
      </c>
      <c r="M1259">
        <v>37.942332480226902</v>
      </c>
      <c r="N1259">
        <v>1.0192858990271101</v>
      </c>
      <c r="O1259">
        <v>7.2728176575859997</v>
      </c>
      <c r="P1259">
        <v>209.47692307692299</v>
      </c>
      <c r="Q1259">
        <v>0.21063719959191601</v>
      </c>
    </row>
    <row r="1260" spans="1:17" hidden="1" x14ac:dyDescent="0.3">
      <c r="A1260" t="s">
        <v>2670</v>
      </c>
      <c r="B1260" t="s">
        <v>2671</v>
      </c>
      <c r="C1260" t="str">
        <f>IFERROR(VLOOKUP(Table1[[#This Row],[Ticker]],[1]!Table1[[Symbol]:[Industry]],2,FALSE),"-")</f>
        <v>-</v>
      </c>
      <c r="D1260" t="s">
        <v>621</v>
      </c>
      <c r="E1260">
        <v>1294.8659041399901</v>
      </c>
      <c r="F1260">
        <v>604.9</v>
      </c>
      <c r="G1260">
        <v>13.7354544924784</v>
      </c>
      <c r="H1260">
        <v>-0.57205182125320098</v>
      </c>
      <c r="I1260">
        <v>29.6135941045885</v>
      </c>
      <c r="J1260">
        <v>-6.7991320607568202</v>
      </c>
      <c r="K1260">
        <v>568.15443454469505</v>
      </c>
      <c r="L1260">
        <v>484.09867383915901</v>
      </c>
      <c r="M1260">
        <v>66.533278226802494</v>
      </c>
      <c r="N1260">
        <v>0.414021659669501</v>
      </c>
      <c r="O1260">
        <v>10.100843114564301</v>
      </c>
      <c r="P1260">
        <v>60.132362673726</v>
      </c>
      <c r="Q1260">
        <v>5.1096800595790998E-2</v>
      </c>
    </row>
    <row r="1261" spans="1:17" hidden="1" x14ac:dyDescent="0.3">
      <c r="A1261" t="s">
        <v>2672</v>
      </c>
      <c r="B1261" t="s">
        <v>2673</v>
      </c>
      <c r="C1261" t="str">
        <f>IFERROR(VLOOKUP(Table1[[#This Row],[Ticker]],[1]!Table1[[Symbol]:[Industry]],2,FALSE),"-")</f>
        <v>-</v>
      </c>
      <c r="D1261" t="s">
        <v>445</v>
      </c>
      <c r="E1261">
        <v>1294.59271562</v>
      </c>
      <c r="F1261">
        <v>1196.95</v>
      </c>
      <c r="G1261">
        <v>-3.4983130375879199</v>
      </c>
      <c r="H1261">
        <v>13.0378490024146</v>
      </c>
      <c r="I1261">
        <v>17.857869548057401</v>
      </c>
      <c r="J1261">
        <v>1.97423282696364</v>
      </c>
      <c r="K1261">
        <v>1042.3389491801599</v>
      </c>
      <c r="L1261">
        <v>944.04212748444695</v>
      </c>
      <c r="M1261">
        <v>51.0801974720451</v>
      </c>
      <c r="N1261">
        <v>1.2779521036758501</v>
      </c>
      <c r="O1261">
        <v>5.61844688583483</v>
      </c>
      <c r="P1261">
        <v>71.041726207487798</v>
      </c>
      <c r="Q1261">
        <v>-2.0975060095823998E-2</v>
      </c>
    </row>
    <row r="1262" spans="1:17" hidden="1" x14ac:dyDescent="0.3">
      <c r="A1262" t="s">
        <v>2674</v>
      </c>
      <c r="B1262" t="s">
        <v>2675</v>
      </c>
      <c r="C1262" t="str">
        <f>IFERROR(VLOOKUP(Table1[[#This Row],[Ticker]],[1]!Table1[[Symbol]:[Industry]],2,FALSE),"-")</f>
        <v>-</v>
      </c>
      <c r="D1262" t="s">
        <v>523</v>
      </c>
      <c r="E1262">
        <v>1292.5005883199999</v>
      </c>
      <c r="F1262">
        <v>140.57</v>
      </c>
      <c r="G1262">
        <v>-33.373002419794098</v>
      </c>
      <c r="H1262">
        <v>-9.8363958648324807</v>
      </c>
      <c r="I1262">
        <v>-33.231797752456103</v>
      </c>
      <c r="J1262">
        <v>-4.0536102114364798</v>
      </c>
      <c r="K1262">
        <v>155.95904736773701</v>
      </c>
      <c r="L1262">
        <v>167.0713464632</v>
      </c>
      <c r="M1262">
        <v>32.863533328320997</v>
      </c>
      <c r="N1262">
        <v>0.873091302067311</v>
      </c>
      <c r="O1262">
        <v>59.457921320338599</v>
      </c>
      <c r="P1262">
        <v>4.7466467958271199</v>
      </c>
      <c r="Q1262">
        <v>9.7464156784799992E-3</v>
      </c>
    </row>
    <row r="1263" spans="1:17" hidden="1" x14ac:dyDescent="0.3">
      <c r="A1263" t="s">
        <v>2676</v>
      </c>
      <c r="B1263" t="s">
        <v>2677</v>
      </c>
      <c r="C1263" t="str">
        <f>IFERROR(VLOOKUP(Table1[[#This Row],[Ticker]],[1]!Table1[[Symbol]:[Industry]],2,FALSE),"-")</f>
        <v>-</v>
      </c>
      <c r="D1263" t="s">
        <v>46</v>
      </c>
      <c r="E1263">
        <v>1289.31495</v>
      </c>
      <c r="F1263">
        <v>350</v>
      </c>
      <c r="G1263">
        <v>650.17326895484496</v>
      </c>
      <c r="H1263">
        <v>-39.259668728081799</v>
      </c>
      <c r="I1263">
        <v>-18.529567580935201</v>
      </c>
      <c r="J1263">
        <v>-8.0397640575903306</v>
      </c>
      <c r="K1263">
        <v>459.56929495656499</v>
      </c>
      <c r="L1263">
        <v>389.43044649024699</v>
      </c>
      <c r="M1263">
        <v>79.548115077515604</v>
      </c>
      <c r="N1263">
        <v>1.3839762611275901</v>
      </c>
      <c r="O1263">
        <v>186.2</v>
      </c>
      <c r="P1263">
        <v>677.25960470797202</v>
      </c>
    </row>
    <row r="1264" spans="1:17" hidden="1" x14ac:dyDescent="0.3">
      <c r="A1264" t="s">
        <v>2678</v>
      </c>
      <c r="B1264" t="s">
        <v>2679</v>
      </c>
      <c r="C1264" t="str">
        <f>IFERROR(VLOOKUP(Table1[[#This Row],[Ticker]],[1]!Table1[[Symbol]:[Industry]],2,FALSE),"-")</f>
        <v>-</v>
      </c>
      <c r="D1264" t="s">
        <v>65</v>
      </c>
      <c r="E1264">
        <v>1285.7679065</v>
      </c>
      <c r="F1264">
        <v>710.4</v>
      </c>
      <c r="G1264">
        <v>106.7472694671</v>
      </c>
      <c r="H1264">
        <v>12.165387100719</v>
      </c>
      <c r="I1264">
        <v>52.576721848753898</v>
      </c>
      <c r="J1264">
        <v>-2.5472353824351099</v>
      </c>
      <c r="K1264">
        <v>612.029705947499</v>
      </c>
      <c r="L1264">
        <v>496.30279602220099</v>
      </c>
      <c r="M1264">
        <v>81.270286307485094</v>
      </c>
      <c r="N1264">
        <v>1.60241839738217</v>
      </c>
      <c r="O1264">
        <v>11.838400900900901</v>
      </c>
      <c r="P1264">
        <v>140.36542040263899</v>
      </c>
      <c r="Q1264">
        <v>5.2451700857655E-2</v>
      </c>
    </row>
    <row r="1265" spans="1:17" hidden="1" x14ac:dyDescent="0.3">
      <c r="A1265" t="s">
        <v>2680</v>
      </c>
      <c r="B1265" t="s">
        <v>2681</v>
      </c>
      <c r="C1265" t="str">
        <f>IFERROR(VLOOKUP(Table1[[#This Row],[Ticker]],[1]!Table1[[Symbol]:[Industry]],2,FALSE),"-")</f>
        <v>-</v>
      </c>
      <c r="D1265" t="s">
        <v>21</v>
      </c>
      <c r="E1265">
        <v>1283.0793932250001</v>
      </c>
      <c r="F1265">
        <v>332.05</v>
      </c>
      <c r="G1265">
        <v>7.6468758516605702</v>
      </c>
      <c r="H1265">
        <v>-10.5649287753631</v>
      </c>
      <c r="I1265">
        <v>3.6529418697876098E-2</v>
      </c>
      <c r="J1265">
        <v>-0.106260813846135</v>
      </c>
      <c r="K1265">
        <v>335.28868008875298</v>
      </c>
      <c r="L1265">
        <v>312.68487059227499</v>
      </c>
      <c r="M1265">
        <v>45.874346355994199</v>
      </c>
      <c r="N1265">
        <v>7.4656836401066906E-2</v>
      </c>
      <c r="O1265">
        <v>35.461526878482097</v>
      </c>
      <c r="P1265">
        <v>35.530612244897902</v>
      </c>
      <c r="Q1265">
        <v>-4.3753975560767003E-2</v>
      </c>
    </row>
    <row r="1266" spans="1:17" hidden="1" x14ac:dyDescent="0.3">
      <c r="A1266" t="s">
        <v>2682</v>
      </c>
      <c r="B1266" t="s">
        <v>2683</v>
      </c>
      <c r="C1266" t="str">
        <f>IFERROR(VLOOKUP(Table1[[#This Row],[Ticker]],[1]!Table1[[Symbol]:[Industry]],2,FALSE),"-")</f>
        <v>-</v>
      </c>
      <c r="D1266" t="s">
        <v>445</v>
      </c>
      <c r="E1266">
        <v>1280.5561957499999</v>
      </c>
      <c r="F1266">
        <v>126.12</v>
      </c>
      <c r="G1266">
        <v>-6.5703300197303802</v>
      </c>
      <c r="H1266">
        <v>15.991971688662099</v>
      </c>
      <c r="I1266">
        <v>-9.1535680975632907</v>
      </c>
      <c r="J1266">
        <v>8.13853713054759</v>
      </c>
      <c r="K1266">
        <v>115.521445425368</v>
      </c>
      <c r="L1266">
        <v>113.851375118639</v>
      </c>
      <c r="M1266">
        <v>34.888586901411699</v>
      </c>
      <c r="N1266">
        <v>3.0581510370229301</v>
      </c>
      <c r="O1266">
        <v>23.771011734855598</v>
      </c>
      <c r="P1266">
        <v>33.6016949152542</v>
      </c>
      <c r="Q1266">
        <v>1.5262583234351999E-2</v>
      </c>
    </row>
    <row r="1267" spans="1:17" hidden="1" x14ac:dyDescent="0.3">
      <c r="A1267" t="s">
        <v>2684</v>
      </c>
      <c r="B1267" t="s">
        <v>2685</v>
      </c>
      <c r="C1267" t="str">
        <f>IFERROR(VLOOKUP(Table1[[#This Row],[Ticker]],[1]!Table1[[Symbol]:[Industry]],2,FALSE),"-")</f>
        <v>-</v>
      </c>
      <c r="D1267" t="s">
        <v>621</v>
      </c>
      <c r="E1267">
        <v>1271.5742213999999</v>
      </c>
      <c r="F1267">
        <v>138.66</v>
      </c>
      <c r="G1267">
        <v>-5.1338291568213599</v>
      </c>
      <c r="H1267">
        <v>3.9515812617165298</v>
      </c>
      <c r="I1267">
        <v>-29.038295273809702</v>
      </c>
      <c r="J1267">
        <v>5.06951185784198</v>
      </c>
      <c r="K1267">
        <v>134.17371070227799</v>
      </c>
      <c r="L1267">
        <v>138.633243379015</v>
      </c>
      <c r="M1267">
        <v>33.526045665820902</v>
      </c>
      <c r="N1267">
        <v>1.37577420661568</v>
      </c>
      <c r="O1267">
        <v>35.5473820856771</v>
      </c>
      <c r="P1267">
        <v>23.198578409595701</v>
      </c>
      <c r="Q1267">
        <v>-3.5350229878358001E-2</v>
      </c>
    </row>
    <row r="1268" spans="1:17" hidden="1" x14ac:dyDescent="0.3">
      <c r="A1268" t="s">
        <v>2686</v>
      </c>
      <c r="B1268" t="s">
        <v>2687</v>
      </c>
      <c r="C1268" t="str">
        <f>IFERROR(VLOOKUP(Table1[[#This Row],[Ticker]],[1]!Table1[[Symbol]:[Industry]],2,FALSE),"-")</f>
        <v>-</v>
      </c>
      <c r="D1268" t="s">
        <v>582</v>
      </c>
      <c r="E1268">
        <v>1270.6790897850001</v>
      </c>
      <c r="F1268">
        <v>56.17</v>
      </c>
      <c r="G1268">
        <v>22.900313112026101</v>
      </c>
      <c r="H1268">
        <v>-3.5560903915247501</v>
      </c>
      <c r="I1268">
        <v>-23.275668591646198</v>
      </c>
      <c r="J1268">
        <v>-1.0428331903085</v>
      </c>
      <c r="K1268">
        <v>57.449926574113597</v>
      </c>
      <c r="L1268">
        <v>54.778137628863</v>
      </c>
      <c r="M1268">
        <v>47.574451162115203</v>
      </c>
      <c r="N1268">
        <v>0.67431528722795298</v>
      </c>
      <c r="O1268">
        <v>32.9001246216841</v>
      </c>
      <c r="P1268">
        <v>93.689655172413794</v>
      </c>
      <c r="Q1268">
        <v>4.7388798342466003E-2</v>
      </c>
    </row>
    <row r="1269" spans="1:17" hidden="1" x14ac:dyDescent="0.3">
      <c r="A1269" t="s">
        <v>2688</v>
      </c>
      <c r="B1269" t="s">
        <v>2689</v>
      </c>
      <c r="C1269" t="str">
        <f>IFERROR(VLOOKUP(Table1[[#This Row],[Ticker]],[1]!Table1[[Symbol]:[Industry]],2,FALSE),"-")</f>
        <v>-</v>
      </c>
      <c r="D1269" t="s">
        <v>445</v>
      </c>
      <c r="E1269">
        <v>1268.6269712349999</v>
      </c>
      <c r="F1269">
        <v>363.45</v>
      </c>
      <c r="G1269">
        <v>-30.8464310794878</v>
      </c>
      <c r="H1269">
        <v>12.2375152518931</v>
      </c>
      <c r="I1269">
        <v>-13.617961306246899</v>
      </c>
      <c r="J1269">
        <v>6.2868387385997098</v>
      </c>
      <c r="K1269">
        <v>329.746791544225</v>
      </c>
      <c r="L1269">
        <v>348.948093303777</v>
      </c>
      <c r="M1269">
        <v>42.652101384821101</v>
      </c>
      <c r="N1269">
        <v>2.6851685815289699</v>
      </c>
      <c r="O1269">
        <v>17.2100701609575</v>
      </c>
      <c r="P1269">
        <v>29.618402282453602</v>
      </c>
      <c r="Q1269">
        <v>-0.13412686152172601</v>
      </c>
    </row>
    <row r="1270" spans="1:17" hidden="1" x14ac:dyDescent="0.3">
      <c r="A1270" t="s">
        <v>2690</v>
      </c>
      <c r="B1270" t="s">
        <v>2691</v>
      </c>
      <c r="C1270" t="str">
        <f>IFERROR(VLOOKUP(Table1[[#This Row],[Ticker]],[1]!Table1[[Symbol]:[Industry]],2,FALSE),"-")</f>
        <v>-</v>
      </c>
      <c r="D1270" t="s">
        <v>165</v>
      </c>
      <c r="E1270">
        <v>1266.745021425</v>
      </c>
      <c r="F1270">
        <v>1326.85</v>
      </c>
      <c r="G1270">
        <v>25.547967709428601</v>
      </c>
      <c r="H1270">
        <v>27.641795909022498</v>
      </c>
      <c r="I1270">
        <v>-4.2781910685712798</v>
      </c>
      <c r="J1270">
        <v>17.549487053395101</v>
      </c>
      <c r="K1270">
        <v>1131.3602560603499</v>
      </c>
      <c r="L1270">
        <v>1095.3138949448</v>
      </c>
      <c r="M1270">
        <v>43.219893190782699</v>
      </c>
      <c r="N1270">
        <v>2.0668310096001199</v>
      </c>
      <c r="O1270">
        <v>8.9045483664317704</v>
      </c>
      <c r="P1270">
        <v>59.266594646500998</v>
      </c>
      <c r="Q1270">
        <v>-3.2878764878639E-2</v>
      </c>
    </row>
    <row r="1271" spans="1:17" hidden="1" x14ac:dyDescent="0.3">
      <c r="A1271" t="s">
        <v>2692</v>
      </c>
      <c r="B1271" t="s">
        <v>2693</v>
      </c>
      <c r="C1271" t="str">
        <f>IFERROR(VLOOKUP(Table1[[#This Row],[Ticker]],[1]!Table1[[Symbol]:[Industry]],2,FALSE),"-")</f>
        <v>-</v>
      </c>
      <c r="D1271" t="s">
        <v>283</v>
      </c>
      <c r="E1271">
        <v>1262.8237259699999</v>
      </c>
      <c r="F1271">
        <v>152.03</v>
      </c>
      <c r="G1271">
        <v>-51.336460317153303</v>
      </c>
      <c r="H1271">
        <v>-4.4467498128788296</v>
      </c>
      <c r="I1271">
        <v>-35.360038659972297</v>
      </c>
      <c r="J1271">
        <v>-2.2884655169027202</v>
      </c>
      <c r="K1271">
        <v>156.928239912973</v>
      </c>
      <c r="M1271">
        <v>36.1273926918347</v>
      </c>
      <c r="N1271">
        <v>0.54530730339373301</v>
      </c>
      <c r="O1271">
        <v>44.642504768795597</v>
      </c>
      <c r="P1271">
        <v>18.1274281274281</v>
      </c>
    </row>
    <row r="1272" spans="1:17" hidden="1" x14ac:dyDescent="0.3">
      <c r="A1272" t="s">
        <v>2694</v>
      </c>
      <c r="B1272" t="s">
        <v>2695</v>
      </c>
      <c r="C1272" t="str">
        <f>IFERROR(VLOOKUP(Table1[[#This Row],[Ticker]],[1]!Table1[[Symbol]:[Industry]],2,FALSE),"-")</f>
        <v>-</v>
      </c>
      <c r="D1272" t="s">
        <v>55</v>
      </c>
      <c r="E1272">
        <v>1260.43027456</v>
      </c>
      <c r="F1272">
        <v>71.25</v>
      </c>
      <c r="G1272">
        <v>143.236244892033</v>
      </c>
      <c r="H1272">
        <v>-5.1142847922797099</v>
      </c>
      <c r="I1272">
        <v>-50.605498335076902</v>
      </c>
      <c r="J1272">
        <v>-0.74994823960551604</v>
      </c>
      <c r="K1272">
        <v>74.247282740430506</v>
      </c>
      <c r="L1272">
        <v>71.896783681808898</v>
      </c>
      <c r="M1272">
        <v>29.9441564319885</v>
      </c>
      <c r="N1272">
        <v>1.4831799264055701</v>
      </c>
      <c r="O1272">
        <v>101.824561403508</v>
      </c>
      <c r="P1272">
        <v>196.257796257796</v>
      </c>
      <c r="Q1272">
        <v>0.35691969725452799</v>
      </c>
    </row>
    <row r="1273" spans="1:17" hidden="1" x14ac:dyDescent="0.3">
      <c r="A1273" t="s">
        <v>2696</v>
      </c>
      <c r="B1273" t="s">
        <v>2697</v>
      </c>
      <c r="C1273" t="str">
        <f>IFERROR(VLOOKUP(Table1[[#This Row],[Ticker]],[1]!Table1[[Symbol]:[Industry]],2,FALSE),"-")</f>
        <v>-</v>
      </c>
      <c r="D1273" t="s">
        <v>21</v>
      </c>
      <c r="E1273">
        <v>1259.94882048</v>
      </c>
      <c r="F1273">
        <v>1248</v>
      </c>
      <c r="G1273">
        <v>116.007586898806</v>
      </c>
      <c r="H1273">
        <v>5.1762074613761104</v>
      </c>
      <c r="I1273">
        <v>158.02961577250201</v>
      </c>
      <c r="J1273">
        <v>10.991734616149699</v>
      </c>
      <c r="K1273">
        <v>1091.9830647037099</v>
      </c>
      <c r="L1273">
        <v>821.57349239322104</v>
      </c>
      <c r="M1273">
        <v>50.3896091037101</v>
      </c>
      <c r="N1273">
        <v>1.38755147332621</v>
      </c>
      <c r="O1273">
        <v>9.82371794871794</v>
      </c>
      <c r="P1273">
        <v>199.531981279251</v>
      </c>
      <c r="Q1273">
        <v>0.154901100143776</v>
      </c>
    </row>
    <row r="1274" spans="1:17" hidden="1" x14ac:dyDescent="0.3">
      <c r="A1274" t="s">
        <v>2698</v>
      </c>
      <c r="B1274" t="s">
        <v>2699</v>
      </c>
      <c r="C1274" t="str">
        <f>IFERROR(VLOOKUP(Table1[[#This Row],[Ticker]],[1]!Table1[[Symbol]:[Industry]],2,FALSE),"-")</f>
        <v>-</v>
      </c>
      <c r="D1274" t="s">
        <v>211</v>
      </c>
      <c r="E1274">
        <v>1258.68398617</v>
      </c>
      <c r="F1274">
        <v>878.05</v>
      </c>
      <c r="G1274">
        <v>123.32005238319</v>
      </c>
      <c r="H1274">
        <v>15.416509597353301</v>
      </c>
      <c r="I1274">
        <v>98.899652993266599</v>
      </c>
      <c r="J1274">
        <v>2.1374668927424199</v>
      </c>
      <c r="K1274">
        <v>781.87125638470195</v>
      </c>
      <c r="L1274">
        <v>609.22279168791897</v>
      </c>
      <c r="M1274">
        <v>33.783474895675297</v>
      </c>
      <c r="N1274">
        <v>1.7632937088220599</v>
      </c>
      <c r="O1274">
        <v>8.1942941745914304</v>
      </c>
      <c r="P1274">
        <v>178.52498017446399</v>
      </c>
      <c r="Q1274">
        <v>0.152398858818549</v>
      </c>
    </row>
    <row r="1275" spans="1:17" hidden="1" x14ac:dyDescent="0.3">
      <c r="A1275" t="s">
        <v>2700</v>
      </c>
      <c r="B1275" t="s">
        <v>2701</v>
      </c>
      <c r="C1275" t="str">
        <f>IFERROR(VLOOKUP(Table1[[#This Row],[Ticker]],[1]!Table1[[Symbol]:[Industry]],2,FALSE),"-")</f>
        <v>-</v>
      </c>
      <c r="D1275" t="s">
        <v>255</v>
      </c>
      <c r="E1275">
        <v>1250.808</v>
      </c>
      <c r="F1275">
        <v>1086.3499999999999</v>
      </c>
      <c r="G1275">
        <v>4.0836714914994499</v>
      </c>
      <c r="H1275">
        <v>8.9605081784446092</v>
      </c>
      <c r="I1275">
        <v>-7.4406708475449301</v>
      </c>
      <c r="J1275">
        <v>0.24425614260804199</v>
      </c>
      <c r="K1275">
        <v>1029.2869958311801</v>
      </c>
      <c r="L1275">
        <v>971.03097392907398</v>
      </c>
      <c r="M1275">
        <v>49.823949948788197</v>
      </c>
      <c r="N1275">
        <v>2.1150897534913402</v>
      </c>
      <c r="O1275">
        <v>9.4490725825010493</v>
      </c>
      <c r="P1275">
        <v>45.049736297483101</v>
      </c>
      <c r="Q1275">
        <v>1.0928466349419999E-2</v>
      </c>
    </row>
    <row r="1276" spans="1:17" hidden="1" x14ac:dyDescent="0.3">
      <c r="A1276" t="s">
        <v>2702</v>
      </c>
      <c r="B1276" t="s">
        <v>2703</v>
      </c>
      <c r="C1276" t="str">
        <f>IFERROR(VLOOKUP(Table1[[#This Row],[Ticker]],[1]!Table1[[Symbol]:[Industry]],2,FALSE),"-")</f>
        <v>-</v>
      </c>
      <c r="D1276" t="s">
        <v>101</v>
      </c>
      <c r="E1276">
        <v>1247.998696035</v>
      </c>
      <c r="F1276">
        <v>133.24</v>
      </c>
      <c r="G1276">
        <v>91.125259399181701</v>
      </c>
      <c r="H1276">
        <v>2.8219759865416298</v>
      </c>
      <c r="I1276">
        <v>22.023579109489098</v>
      </c>
      <c r="J1276">
        <v>-5.4978806740699397</v>
      </c>
      <c r="K1276">
        <v>120.846666953652</v>
      </c>
      <c r="L1276">
        <v>103.156182143813</v>
      </c>
      <c r="M1276">
        <v>33.473974876283002</v>
      </c>
      <c r="N1276">
        <v>2.8420031524323299</v>
      </c>
      <c r="O1276">
        <v>11.723206244370999</v>
      </c>
      <c r="P1276">
        <v>129.72413793103399</v>
      </c>
      <c r="Q1276">
        <v>1.7013997057792E-2</v>
      </c>
    </row>
    <row r="1277" spans="1:17" hidden="1" x14ac:dyDescent="0.3">
      <c r="A1277" t="s">
        <v>2704</v>
      </c>
      <c r="B1277" t="s">
        <v>2705</v>
      </c>
      <c r="C1277" t="str">
        <f>IFERROR(VLOOKUP(Table1[[#This Row],[Ticker]],[1]!Table1[[Symbol]:[Industry]],2,FALSE),"-")</f>
        <v>-</v>
      </c>
      <c r="D1277" t="s">
        <v>268</v>
      </c>
      <c r="E1277">
        <v>1245.3800000000001</v>
      </c>
      <c r="F1277">
        <v>470.3</v>
      </c>
      <c r="G1277">
        <v>18.969564867990499</v>
      </c>
      <c r="H1277">
        <v>7.7692169361951899</v>
      </c>
      <c r="I1277">
        <v>4.0045149825016901</v>
      </c>
      <c r="J1277">
        <v>3.8699697619795499</v>
      </c>
      <c r="K1277">
        <v>418.278817167684</v>
      </c>
      <c r="L1277">
        <v>393.22918613234202</v>
      </c>
      <c r="M1277">
        <v>79.866917353362297</v>
      </c>
      <c r="N1277">
        <v>0.952177474039551</v>
      </c>
      <c r="O1277">
        <v>2.4665107378269102</v>
      </c>
      <c r="P1277">
        <v>47.614563716258601</v>
      </c>
      <c r="Q1277">
        <v>2.9972976740620001E-3</v>
      </c>
    </row>
    <row r="1278" spans="1:17" hidden="1" x14ac:dyDescent="0.3">
      <c r="A1278" t="s">
        <v>2706</v>
      </c>
      <c r="B1278" t="s">
        <v>2707</v>
      </c>
      <c r="C1278" t="str">
        <f>IFERROR(VLOOKUP(Table1[[#This Row],[Ticker]],[1]!Table1[[Symbol]:[Industry]],2,FALSE),"-")</f>
        <v>-</v>
      </c>
      <c r="D1278" t="s">
        <v>1033</v>
      </c>
      <c r="E1278">
        <v>1244.4468555999999</v>
      </c>
      <c r="F1278">
        <v>350.7</v>
      </c>
      <c r="G1278">
        <v>-19.4320517507307</v>
      </c>
      <c r="H1278">
        <v>2.0095853775730701</v>
      </c>
      <c r="I1278">
        <v>-22.111056083003898</v>
      </c>
      <c r="J1278">
        <v>-8.2976657077011602</v>
      </c>
      <c r="K1278">
        <v>337.66399514570003</v>
      </c>
      <c r="L1278">
        <v>353.264803771348</v>
      </c>
      <c r="M1278">
        <v>40.970217429101901</v>
      </c>
      <c r="N1278">
        <v>2.9148238077292499</v>
      </c>
      <c r="O1278">
        <v>52.780153977758701</v>
      </c>
      <c r="P1278">
        <v>27.527272727272699</v>
      </c>
      <c r="Q1278">
        <v>7.3862364141167994E-2</v>
      </c>
    </row>
    <row r="1279" spans="1:17" hidden="1" x14ac:dyDescent="0.3">
      <c r="A1279" t="s">
        <v>2708</v>
      </c>
      <c r="B1279" t="s">
        <v>2709</v>
      </c>
      <c r="C1279" t="str">
        <f>IFERROR(VLOOKUP(Table1[[#This Row],[Ticker]],[1]!Table1[[Symbol]:[Industry]],2,FALSE),"-")</f>
        <v>-</v>
      </c>
      <c r="D1279" t="s">
        <v>494</v>
      </c>
      <c r="E1279">
        <v>1240.4889000000001</v>
      </c>
      <c r="F1279">
        <v>595.75</v>
      </c>
      <c r="G1279">
        <v>59.962329866966698</v>
      </c>
      <c r="H1279">
        <v>5.2964012499336102</v>
      </c>
      <c r="I1279">
        <v>17.798448989631801</v>
      </c>
      <c r="J1279">
        <v>-0.637149491965607</v>
      </c>
      <c r="K1279">
        <v>536.64670231276205</v>
      </c>
      <c r="L1279">
        <v>449.41191682447101</v>
      </c>
      <c r="M1279">
        <v>66.200173849469195</v>
      </c>
      <c r="N1279">
        <v>1.3359784792084</v>
      </c>
      <c r="O1279">
        <v>14.1418380193034</v>
      </c>
      <c r="P1279">
        <v>90.153207788062502</v>
      </c>
    </row>
    <row r="1280" spans="1:17" hidden="1" x14ac:dyDescent="0.3">
      <c r="A1280" t="s">
        <v>2710</v>
      </c>
      <c r="B1280" t="s">
        <v>2711</v>
      </c>
      <c r="C1280" t="str">
        <f>IFERROR(VLOOKUP(Table1[[#This Row],[Ticker]],[1]!Table1[[Symbol]:[Industry]],2,FALSE),"-")</f>
        <v>-</v>
      </c>
      <c r="D1280" t="s">
        <v>65</v>
      </c>
      <c r="E1280">
        <v>1239.5986257100001</v>
      </c>
      <c r="F1280">
        <v>580.45000000000005</v>
      </c>
      <c r="G1280">
        <v>31.117534511249801</v>
      </c>
      <c r="H1280">
        <v>17.932864578738599</v>
      </c>
      <c r="I1280">
        <v>9.1781389555507804</v>
      </c>
      <c r="J1280">
        <v>-9.9304941542027905</v>
      </c>
      <c r="K1280">
        <v>507.073987928463</v>
      </c>
      <c r="L1280">
        <v>463.97902619464901</v>
      </c>
      <c r="M1280">
        <v>29.852928003164699</v>
      </c>
      <c r="N1280">
        <v>4.5710848908213197</v>
      </c>
      <c r="O1280">
        <v>11.1206822293048</v>
      </c>
      <c r="P1280">
        <v>61.191335740072198</v>
      </c>
      <c r="Q1280">
        <v>0.101950326515657</v>
      </c>
    </row>
    <row r="1281" spans="1:17" hidden="1" x14ac:dyDescent="0.3">
      <c r="A1281" t="s">
        <v>2712</v>
      </c>
      <c r="B1281" t="s">
        <v>2713</v>
      </c>
      <c r="C1281" t="str">
        <f>IFERROR(VLOOKUP(Table1[[#This Row],[Ticker]],[1]!Table1[[Symbol]:[Industry]],2,FALSE),"-")</f>
        <v>-</v>
      </c>
      <c r="D1281" t="s">
        <v>945</v>
      </c>
      <c r="E1281">
        <v>1237.7448939000001</v>
      </c>
      <c r="F1281">
        <v>61.81</v>
      </c>
      <c r="G1281">
        <v>161.745439947807</v>
      </c>
      <c r="H1281">
        <v>3.0504926805755601</v>
      </c>
      <c r="I1281">
        <v>10.2051006243675</v>
      </c>
      <c r="J1281">
        <v>2.1397231218968402</v>
      </c>
      <c r="K1281">
        <v>56.268418801204703</v>
      </c>
      <c r="L1281">
        <v>49.446941820164398</v>
      </c>
      <c r="M1281">
        <v>59.957275358564303</v>
      </c>
      <c r="N1281">
        <v>1.7049474055867</v>
      </c>
      <c r="O1281">
        <v>13.250283125707799</v>
      </c>
      <c r="P1281">
        <v>203.73464373464299</v>
      </c>
      <c r="Q1281">
        <v>0.24997388023919201</v>
      </c>
    </row>
    <row r="1282" spans="1:17" hidden="1" x14ac:dyDescent="0.3">
      <c r="A1282" t="s">
        <v>2714</v>
      </c>
      <c r="B1282" t="s">
        <v>2715</v>
      </c>
      <c r="C1282" t="str">
        <f>IFERROR(VLOOKUP(Table1[[#This Row],[Ticker]],[1]!Table1[[Symbol]:[Industry]],2,FALSE),"-")</f>
        <v>-</v>
      </c>
      <c r="D1282" t="s">
        <v>238</v>
      </c>
      <c r="E1282">
        <v>1230.5934678000001</v>
      </c>
      <c r="F1282">
        <v>230.81</v>
      </c>
      <c r="G1282">
        <v>184.25846985554</v>
      </c>
      <c r="H1282">
        <v>0.225861275042296</v>
      </c>
      <c r="I1282">
        <v>6.0822666605907196</v>
      </c>
      <c r="J1282">
        <v>-0.15743999867054001</v>
      </c>
      <c r="K1282">
        <v>217.47445121153399</v>
      </c>
      <c r="L1282">
        <v>186.82623705829701</v>
      </c>
      <c r="M1282">
        <v>61.640422417880202</v>
      </c>
      <c r="N1282">
        <v>1.4828122409101501</v>
      </c>
      <c r="O1282">
        <v>16.1561457475845</v>
      </c>
      <c r="P1282">
        <v>199.753246753246</v>
      </c>
      <c r="Q1282">
        <v>9.2576877714819997E-2</v>
      </c>
    </row>
    <row r="1283" spans="1:17" hidden="1" x14ac:dyDescent="0.3">
      <c r="A1283" t="s">
        <v>2716</v>
      </c>
      <c r="B1283" t="s">
        <v>2717</v>
      </c>
      <c r="C1283" t="str">
        <f>IFERROR(VLOOKUP(Table1[[#This Row],[Ticker]],[1]!Table1[[Symbol]:[Industry]],2,FALSE),"-")</f>
        <v>-</v>
      </c>
      <c r="D1283" t="s">
        <v>280</v>
      </c>
      <c r="E1283">
        <v>1230.3524704700001</v>
      </c>
      <c r="F1283">
        <v>656.7</v>
      </c>
      <c r="G1283">
        <v>11.166295825819899</v>
      </c>
      <c r="H1283">
        <v>-4.35913417155317</v>
      </c>
      <c r="I1283">
        <v>5.9906565174629298</v>
      </c>
      <c r="J1283">
        <v>4.2007255572805997</v>
      </c>
      <c r="K1283">
        <v>619.284814975058</v>
      </c>
      <c r="L1283">
        <v>561.41261560876296</v>
      </c>
      <c r="M1283">
        <v>80.546967750611003</v>
      </c>
      <c r="N1283">
        <v>0.41474345791355499</v>
      </c>
      <c r="O1283">
        <v>23.031825795644799</v>
      </c>
      <c r="P1283">
        <v>43.760945709281899</v>
      </c>
      <c r="Q1283">
        <v>6.1225477759726997E-2</v>
      </c>
    </row>
    <row r="1284" spans="1:17" hidden="1" x14ac:dyDescent="0.3">
      <c r="A1284" t="s">
        <v>2718</v>
      </c>
      <c r="B1284" t="s">
        <v>2719</v>
      </c>
      <c r="C1284" t="str">
        <f>IFERROR(VLOOKUP(Table1[[#This Row],[Ticker]],[1]!Table1[[Symbol]:[Industry]],2,FALSE),"-")</f>
        <v>-</v>
      </c>
      <c r="D1284" t="s">
        <v>523</v>
      </c>
      <c r="E1284">
        <v>1219.9121818199999</v>
      </c>
      <c r="F1284">
        <v>384.7</v>
      </c>
      <c r="G1284">
        <v>22.631508185382</v>
      </c>
      <c r="H1284">
        <v>6.8224330629149197</v>
      </c>
      <c r="I1284">
        <v>9.5046022859315507</v>
      </c>
      <c r="J1284">
        <v>7.1827606759014797</v>
      </c>
      <c r="K1284">
        <v>344.13740365940799</v>
      </c>
      <c r="L1284">
        <v>332.18115953009101</v>
      </c>
      <c r="M1284">
        <v>69.308848085714601</v>
      </c>
      <c r="N1284">
        <v>2.10945937333338</v>
      </c>
      <c r="O1284">
        <v>45.230049389134301</v>
      </c>
      <c r="P1284">
        <v>55.528603193854799</v>
      </c>
      <c r="Q1284">
        <v>6.2363334451531E-2</v>
      </c>
    </row>
    <row r="1285" spans="1:17" hidden="1" x14ac:dyDescent="0.3">
      <c r="A1285" t="s">
        <v>2720</v>
      </c>
      <c r="B1285" t="s">
        <v>2721</v>
      </c>
      <c r="C1285" t="str">
        <f>IFERROR(VLOOKUP(Table1[[#This Row],[Ticker]],[1]!Table1[[Symbol]:[Industry]],2,FALSE),"-")</f>
        <v>-</v>
      </c>
      <c r="D1285" t="s">
        <v>238</v>
      </c>
      <c r="E1285">
        <v>1218.1199999999999</v>
      </c>
      <c r="F1285">
        <v>1519.85</v>
      </c>
      <c r="G1285">
        <v>187.97378033310801</v>
      </c>
      <c r="H1285">
        <v>-7.3194798302509403</v>
      </c>
      <c r="I1285">
        <v>234.50691364708899</v>
      </c>
      <c r="J1285">
        <v>2.8269176976760599</v>
      </c>
      <c r="K1285">
        <v>1300.3862247729401</v>
      </c>
      <c r="L1285">
        <v>888.72428126064494</v>
      </c>
      <c r="M1285">
        <v>87.774563146631706</v>
      </c>
      <c r="N1285">
        <v>0.72592900145318595</v>
      </c>
      <c r="O1285">
        <v>7.9053853998749899</v>
      </c>
      <c r="P1285">
        <v>266.22891566265002</v>
      </c>
      <c r="Q1285">
        <v>0.250772405656221</v>
      </c>
    </row>
    <row r="1286" spans="1:17" hidden="1" x14ac:dyDescent="0.3">
      <c r="A1286" t="s">
        <v>2722</v>
      </c>
      <c r="B1286" t="s">
        <v>2723</v>
      </c>
      <c r="C1286" t="str">
        <f>IFERROR(VLOOKUP(Table1[[#This Row],[Ticker]],[1]!Table1[[Symbol]:[Industry]],2,FALSE),"-")</f>
        <v>-</v>
      </c>
      <c r="D1286" t="s">
        <v>1157</v>
      </c>
      <c r="E1286">
        <v>1215.6219900000001</v>
      </c>
      <c r="F1286">
        <v>979.6</v>
      </c>
      <c r="G1286">
        <v>220.78298242868999</v>
      </c>
      <c r="H1286">
        <v>4.5673571991359498</v>
      </c>
      <c r="I1286">
        <v>224.31210268200201</v>
      </c>
      <c r="J1286">
        <v>3.44668514721329</v>
      </c>
      <c r="K1286">
        <v>915.90373005388005</v>
      </c>
      <c r="L1286">
        <v>671.02808944145397</v>
      </c>
      <c r="M1286">
        <v>47.934762696156596</v>
      </c>
      <c r="N1286">
        <v>0.98992507627881698</v>
      </c>
      <c r="O1286">
        <v>11.678236014699801</v>
      </c>
      <c r="P1286">
        <v>399.79591836734602</v>
      </c>
      <c r="Q1286">
        <v>0.204988299588027</v>
      </c>
    </row>
    <row r="1287" spans="1:17" hidden="1" x14ac:dyDescent="0.3">
      <c r="A1287" t="s">
        <v>2724</v>
      </c>
      <c r="B1287" t="s">
        <v>2725</v>
      </c>
      <c r="C1287" t="str">
        <f>IFERROR(VLOOKUP(Table1[[#This Row],[Ticker]],[1]!Table1[[Symbol]:[Industry]],2,FALSE),"-")</f>
        <v>-</v>
      </c>
      <c r="D1287" t="s">
        <v>65</v>
      </c>
      <c r="E1287">
        <v>1212.5999999999999</v>
      </c>
      <c r="F1287">
        <v>12.75</v>
      </c>
      <c r="G1287">
        <v>41.787836432303003</v>
      </c>
      <c r="H1287">
        <v>-4.17497151040586</v>
      </c>
      <c r="I1287">
        <v>-21.003907028808602</v>
      </c>
      <c r="J1287">
        <v>1.2036229901445299</v>
      </c>
      <c r="K1287">
        <v>12.8043151447122</v>
      </c>
      <c r="L1287">
        <v>12.1501327687926</v>
      </c>
      <c r="M1287">
        <v>34.267114166695599</v>
      </c>
      <c r="N1287">
        <v>1.67929468945146</v>
      </c>
      <c r="O1287">
        <v>46.274509803921497</v>
      </c>
      <c r="P1287">
        <v>79.577464788732399</v>
      </c>
    </row>
    <row r="1288" spans="1:17" hidden="1" x14ac:dyDescent="0.3">
      <c r="A1288" t="s">
        <v>2726</v>
      </c>
      <c r="B1288" t="s">
        <v>2727</v>
      </c>
      <c r="C1288" t="str">
        <f>IFERROR(VLOOKUP(Table1[[#This Row],[Ticker]],[1]!Table1[[Symbol]:[Industry]],2,FALSE),"-")</f>
        <v>-</v>
      </c>
      <c r="D1288" t="s">
        <v>621</v>
      </c>
      <c r="E1288">
        <v>1212.2598390999999</v>
      </c>
      <c r="F1288">
        <v>21.02</v>
      </c>
      <c r="G1288">
        <v>-96.666654132288002</v>
      </c>
      <c r="H1288">
        <v>-8.3061932298628793</v>
      </c>
      <c r="I1288">
        <v>-6.7922962299415097</v>
      </c>
      <c r="J1288">
        <v>-3.0191916067853302</v>
      </c>
      <c r="K1288">
        <v>21.763705144322699</v>
      </c>
      <c r="L1288">
        <v>26.388574291223101</v>
      </c>
      <c r="M1288">
        <v>41.951708702727103</v>
      </c>
      <c r="N1288">
        <v>0.66640911216446697</v>
      </c>
      <c r="O1288">
        <v>237.53568030447099</v>
      </c>
      <c r="P1288">
        <v>40.133333333333297</v>
      </c>
      <c r="Q1288">
        <v>0.22501334285046101</v>
      </c>
    </row>
    <row r="1289" spans="1:17" hidden="1" x14ac:dyDescent="0.3">
      <c r="A1289" t="s">
        <v>2728</v>
      </c>
      <c r="B1289" t="s">
        <v>2729</v>
      </c>
      <c r="C1289" t="str">
        <f>IFERROR(VLOOKUP(Table1[[#This Row],[Ticker]],[1]!Table1[[Symbol]:[Industry]],2,FALSE),"-")</f>
        <v>-</v>
      </c>
      <c r="D1289" t="s">
        <v>376</v>
      </c>
      <c r="E1289">
        <v>1210.86636395</v>
      </c>
      <c r="F1289">
        <v>10378.950000000001</v>
      </c>
      <c r="G1289">
        <v>161.25787872110499</v>
      </c>
      <c r="H1289">
        <v>8.48850427493913</v>
      </c>
      <c r="I1289">
        <v>103.628463410105</v>
      </c>
      <c r="J1289">
        <v>-3.5825128178116499</v>
      </c>
      <c r="K1289">
        <v>8728.9449581342597</v>
      </c>
      <c r="L1289">
        <v>6250.8061558167601</v>
      </c>
      <c r="M1289">
        <v>68.898810827147699</v>
      </c>
      <c r="N1289">
        <v>0.51150836294885904</v>
      </c>
      <c r="O1289">
        <v>6.5998969067198399</v>
      </c>
      <c r="P1289">
        <v>207.52444444444399</v>
      </c>
      <c r="Q1289">
        <v>0.19073428881732701</v>
      </c>
    </row>
    <row r="1290" spans="1:17" hidden="1" x14ac:dyDescent="0.3">
      <c r="A1290" t="s">
        <v>2730</v>
      </c>
      <c r="B1290" t="s">
        <v>2731</v>
      </c>
      <c r="C1290" t="str">
        <f>IFERROR(VLOOKUP(Table1[[#This Row],[Ticker]],[1]!Table1[[Symbol]:[Industry]],2,FALSE),"-")</f>
        <v>-</v>
      </c>
      <c r="D1290" t="s">
        <v>143</v>
      </c>
      <c r="E1290">
        <v>1210.06437362</v>
      </c>
      <c r="F1290">
        <v>192.25</v>
      </c>
      <c r="G1290">
        <v>32.258877674141502</v>
      </c>
      <c r="H1290">
        <v>4.6165375270047999</v>
      </c>
      <c r="I1290">
        <v>61.157110993659202</v>
      </c>
      <c r="J1290">
        <v>-6.2356175752771597</v>
      </c>
      <c r="K1290">
        <v>173.487080524736</v>
      </c>
      <c r="L1290">
        <v>136.90589313223799</v>
      </c>
      <c r="M1290">
        <v>47.574591620418502</v>
      </c>
      <c r="N1290">
        <v>0.72218528917427205</v>
      </c>
      <c r="O1290">
        <v>23.381014304291199</v>
      </c>
      <c r="P1290">
        <v>99.532952776336202</v>
      </c>
      <c r="Q1290">
        <v>0.17035269229717001</v>
      </c>
    </row>
    <row r="1291" spans="1:17" hidden="1" x14ac:dyDescent="0.3">
      <c r="A1291" t="s">
        <v>2732</v>
      </c>
      <c r="B1291" t="s">
        <v>2733</v>
      </c>
      <c r="C1291" t="str">
        <f>IFERROR(VLOOKUP(Table1[[#This Row],[Ticker]],[1]!Table1[[Symbol]:[Industry]],2,FALSE),"-")</f>
        <v>-</v>
      </c>
      <c r="D1291" t="s">
        <v>143</v>
      </c>
      <c r="E1291">
        <v>1209.3467000000001</v>
      </c>
      <c r="F1291">
        <v>68.2</v>
      </c>
      <c r="G1291">
        <v>895.40241986906096</v>
      </c>
      <c r="H1291">
        <v>-4.2965136938521198</v>
      </c>
      <c r="I1291">
        <v>765.49676970867995</v>
      </c>
      <c r="J1291">
        <v>-8.4236552923168908</v>
      </c>
      <c r="K1291">
        <v>61.792784708832798</v>
      </c>
      <c r="L1291">
        <v>34.650654203007498</v>
      </c>
      <c r="M1291">
        <v>99.893987725035799</v>
      </c>
      <c r="N1291">
        <v>0.672226475079444</v>
      </c>
      <c r="O1291">
        <v>15.117302052785901</v>
      </c>
      <c r="P1291">
        <v>1277.7777777777701</v>
      </c>
      <c r="Q1291">
        <v>0.18792376080411599</v>
      </c>
    </row>
    <row r="1292" spans="1:17" hidden="1" x14ac:dyDescent="0.3">
      <c r="A1292" t="s">
        <v>2734</v>
      </c>
      <c r="B1292" t="s">
        <v>2735</v>
      </c>
      <c r="C1292" t="str">
        <f>IFERROR(VLOOKUP(Table1[[#This Row],[Ticker]],[1]!Table1[[Symbol]:[Industry]],2,FALSE),"-")</f>
        <v>-</v>
      </c>
      <c r="D1292" t="s">
        <v>129</v>
      </c>
      <c r="E1292">
        <v>1204.9666199999999</v>
      </c>
      <c r="F1292">
        <v>156.21</v>
      </c>
      <c r="G1292">
        <v>44.196558983714603</v>
      </c>
      <c r="H1292">
        <v>3.5537446133280399</v>
      </c>
      <c r="I1292">
        <v>-15.157825643858001</v>
      </c>
      <c r="J1292">
        <v>3.7797444567143099</v>
      </c>
      <c r="K1292">
        <v>144.766137844311</v>
      </c>
      <c r="L1292">
        <v>144.119337213591</v>
      </c>
      <c r="M1292">
        <v>30.263612443528402</v>
      </c>
      <c r="N1292">
        <v>1.3622364156096001</v>
      </c>
      <c r="O1292">
        <v>24.3838422636194</v>
      </c>
      <c r="P1292">
        <v>73.470294280955002</v>
      </c>
      <c r="Q1292">
        <v>5.2515925655743E-2</v>
      </c>
    </row>
    <row r="1293" spans="1:17" hidden="1" x14ac:dyDescent="0.3">
      <c r="A1293" t="s">
        <v>2736</v>
      </c>
      <c r="B1293" t="s">
        <v>2737</v>
      </c>
      <c r="C1293" t="str">
        <f>IFERROR(VLOOKUP(Table1[[#This Row],[Ticker]],[1]!Table1[[Symbol]:[Industry]],2,FALSE),"-")</f>
        <v>-</v>
      </c>
      <c r="D1293" t="s">
        <v>159</v>
      </c>
      <c r="E1293">
        <v>1203.957033185</v>
      </c>
      <c r="F1293">
        <v>630</v>
      </c>
      <c r="G1293">
        <v>-24.203997221241998</v>
      </c>
      <c r="H1293">
        <v>13.9552470008749</v>
      </c>
      <c r="I1293">
        <v>5.5567525707201799</v>
      </c>
      <c r="J1293">
        <v>-0.11530077627845201</v>
      </c>
      <c r="K1293">
        <v>581.39753970045604</v>
      </c>
      <c r="L1293">
        <v>569.12379244777901</v>
      </c>
      <c r="M1293">
        <v>40.062086812357499</v>
      </c>
      <c r="N1293">
        <v>1.7698953340389401</v>
      </c>
      <c r="O1293">
        <v>14.698412698412699</v>
      </c>
      <c r="P1293">
        <v>26.189283925888802</v>
      </c>
      <c r="Q1293">
        <v>-0.14347479254798101</v>
      </c>
    </row>
    <row r="1294" spans="1:17" hidden="1" x14ac:dyDescent="0.3">
      <c r="A1294" t="s">
        <v>2738</v>
      </c>
      <c r="B1294" t="s">
        <v>2739</v>
      </c>
      <c r="C1294" t="str">
        <f>IFERROR(VLOOKUP(Table1[[#This Row],[Ticker]],[1]!Table1[[Symbol]:[Industry]],2,FALSE),"-")</f>
        <v>-</v>
      </c>
      <c r="D1294" t="s">
        <v>211</v>
      </c>
      <c r="E1294">
        <v>1199.1319473450001</v>
      </c>
      <c r="F1294">
        <v>71.05</v>
      </c>
      <c r="G1294">
        <v>178.505062096334</v>
      </c>
      <c r="H1294">
        <v>20.156583795602</v>
      </c>
      <c r="I1294">
        <v>98.477106553021002</v>
      </c>
      <c r="J1294">
        <v>24.598002452884899</v>
      </c>
      <c r="K1294">
        <v>51.490804083130399</v>
      </c>
      <c r="L1294">
        <v>41.0545002498869</v>
      </c>
      <c r="M1294">
        <v>65.170852625363494</v>
      </c>
      <c r="N1294">
        <v>1.1865373407472899</v>
      </c>
      <c r="O1294">
        <v>0</v>
      </c>
      <c r="P1294">
        <v>211.62280701754301</v>
      </c>
      <c r="Q1294">
        <v>0.12684146994064999</v>
      </c>
    </row>
    <row r="1295" spans="1:17" hidden="1" x14ac:dyDescent="0.3">
      <c r="A1295" t="s">
        <v>2740</v>
      </c>
      <c r="B1295" t="s">
        <v>2741</v>
      </c>
      <c r="C1295" t="str">
        <f>IFERROR(VLOOKUP(Table1[[#This Row],[Ticker]],[1]!Table1[[Symbol]:[Industry]],2,FALSE),"-")</f>
        <v>-</v>
      </c>
      <c r="D1295" t="s">
        <v>255</v>
      </c>
      <c r="E1295">
        <v>1198.0267517499999</v>
      </c>
      <c r="F1295">
        <v>656.05</v>
      </c>
      <c r="G1295">
        <v>11.877866746343001</v>
      </c>
      <c r="H1295">
        <v>-5.2820604998478</v>
      </c>
      <c r="I1295">
        <v>7.8582607159131399</v>
      </c>
      <c r="J1295">
        <v>-4.3185175502059598</v>
      </c>
      <c r="K1295">
        <v>645.13394779347595</v>
      </c>
      <c r="L1295">
        <v>592.14830804806002</v>
      </c>
      <c r="M1295">
        <v>45.953284162515303</v>
      </c>
      <c r="N1295">
        <v>0.31359964698049198</v>
      </c>
      <c r="O1295">
        <v>15.8448289002362</v>
      </c>
      <c r="P1295">
        <v>40.151676992095602</v>
      </c>
      <c r="Q1295">
        <v>6.9955930809438002E-2</v>
      </c>
    </row>
    <row r="1296" spans="1:17" hidden="1" x14ac:dyDescent="0.3">
      <c r="A1296" t="s">
        <v>2742</v>
      </c>
      <c r="B1296" t="s">
        <v>2743</v>
      </c>
      <c r="C1296" t="str">
        <f>IFERROR(VLOOKUP(Table1[[#This Row],[Ticker]],[1]!Table1[[Symbol]:[Industry]],2,FALSE),"-")</f>
        <v>-</v>
      </c>
      <c r="D1296" t="s">
        <v>516</v>
      </c>
      <c r="E1296">
        <v>1191.18557992</v>
      </c>
      <c r="F1296">
        <v>249.55</v>
      </c>
      <c r="G1296">
        <v>9.7283572293287097</v>
      </c>
      <c r="H1296">
        <v>8.4728426453732908</v>
      </c>
      <c r="I1296">
        <v>4.1290607366556902</v>
      </c>
      <c r="J1296">
        <v>1.50919559707938</v>
      </c>
      <c r="K1296">
        <v>225.08668102247501</v>
      </c>
      <c r="L1296">
        <v>214.23241579337301</v>
      </c>
      <c r="M1296">
        <v>63.1275416642818</v>
      </c>
      <c r="N1296">
        <v>2.6754651454521601</v>
      </c>
      <c r="O1296">
        <v>17.170907633740701</v>
      </c>
      <c r="P1296">
        <v>43.0495844081398</v>
      </c>
      <c r="Q1296">
        <v>4.9741607677585002E-2</v>
      </c>
    </row>
    <row r="1297" spans="1:17" hidden="1" x14ac:dyDescent="0.3">
      <c r="A1297" t="s">
        <v>2744</v>
      </c>
      <c r="B1297" t="s">
        <v>2745</v>
      </c>
      <c r="C1297" t="str">
        <f>IFERROR(VLOOKUP(Table1[[#This Row],[Ticker]],[1]!Table1[[Symbol]:[Industry]],2,FALSE),"-")</f>
        <v>-</v>
      </c>
      <c r="D1297" t="s">
        <v>68</v>
      </c>
      <c r="E1297">
        <v>1185.4380682799999</v>
      </c>
      <c r="F1297">
        <v>296.85000000000002</v>
      </c>
      <c r="G1297">
        <v>110.20383211258</v>
      </c>
      <c r="H1297">
        <v>-5.1975045329388898</v>
      </c>
      <c r="I1297">
        <v>-7.6598356850734897</v>
      </c>
      <c r="J1297">
        <v>1.5695476833003399</v>
      </c>
      <c r="K1297">
        <v>283.47716082175998</v>
      </c>
      <c r="L1297">
        <v>248.38277134707701</v>
      </c>
      <c r="M1297">
        <v>48.762808148489398</v>
      </c>
      <c r="N1297">
        <v>1.8509543878196999</v>
      </c>
      <c r="O1297">
        <v>15.9676604345629</v>
      </c>
      <c r="P1297">
        <v>149.349013019739</v>
      </c>
      <c r="Q1297">
        <v>8.360429565376E-2</v>
      </c>
    </row>
    <row r="1298" spans="1:17" hidden="1" x14ac:dyDescent="0.3">
      <c r="A1298" t="s">
        <v>2746</v>
      </c>
      <c r="B1298" t="s">
        <v>2747</v>
      </c>
      <c r="C1298" t="str">
        <f>IFERROR(VLOOKUP(Table1[[#This Row],[Ticker]],[1]!Table1[[Symbol]:[Industry]],2,FALSE),"-")</f>
        <v>-</v>
      </c>
      <c r="D1298" t="s">
        <v>46</v>
      </c>
      <c r="E1298">
        <v>1183.5486306</v>
      </c>
      <c r="F1298">
        <v>1060.1500000000001</v>
      </c>
      <c r="G1298">
        <v>144.99116970048399</v>
      </c>
      <c r="H1298">
        <v>-7.3651668635991401</v>
      </c>
      <c r="I1298">
        <v>-2.0746369181206901</v>
      </c>
      <c r="J1298">
        <v>-4.1764621569531499</v>
      </c>
      <c r="K1298">
        <v>1108.67817390288</v>
      </c>
      <c r="L1298">
        <v>993.42835512828901</v>
      </c>
      <c r="M1298">
        <v>41.770322788219602</v>
      </c>
      <c r="N1298">
        <v>1.0679250584467701</v>
      </c>
      <c r="O1298">
        <v>28.755364806866901</v>
      </c>
      <c r="P1298">
        <v>196.172649811426</v>
      </c>
      <c r="Q1298">
        <v>0.103187612709184</v>
      </c>
    </row>
    <row r="1299" spans="1:17" hidden="1" x14ac:dyDescent="0.3">
      <c r="A1299" t="s">
        <v>2748</v>
      </c>
      <c r="B1299" t="s">
        <v>2749</v>
      </c>
      <c r="C1299" t="str">
        <f>IFERROR(VLOOKUP(Table1[[#This Row],[Ticker]],[1]!Table1[[Symbol]:[Industry]],2,FALSE),"-")</f>
        <v>-</v>
      </c>
      <c r="D1299" t="s">
        <v>238</v>
      </c>
      <c r="E1299">
        <v>1182.3170315249999</v>
      </c>
      <c r="F1299">
        <v>2497.8000000000002</v>
      </c>
      <c r="G1299">
        <v>288.24455882618702</v>
      </c>
      <c r="H1299">
        <v>10.0061037268866</v>
      </c>
      <c r="I1299">
        <v>39.568737047203598</v>
      </c>
      <c r="J1299">
        <v>10.4699411904326</v>
      </c>
      <c r="K1299">
        <v>1997.0230139462701</v>
      </c>
      <c r="L1299">
        <v>1583.00174520007</v>
      </c>
      <c r="M1299">
        <v>56.812009235353003</v>
      </c>
      <c r="N1299">
        <v>1.02407958589031</v>
      </c>
      <c r="O1299">
        <v>0</v>
      </c>
      <c r="P1299">
        <v>328.36563196707198</v>
      </c>
      <c r="Q1299">
        <v>0.14416953040021699</v>
      </c>
    </row>
    <row r="1300" spans="1:17" hidden="1" x14ac:dyDescent="0.3">
      <c r="A1300" t="s">
        <v>2750</v>
      </c>
      <c r="B1300" t="s">
        <v>2751</v>
      </c>
      <c r="C1300" t="str">
        <f>IFERROR(VLOOKUP(Table1[[#This Row],[Ticker]],[1]!Table1[[Symbol]:[Industry]],2,FALSE),"-")</f>
        <v>-</v>
      </c>
      <c r="D1300" t="s">
        <v>134</v>
      </c>
      <c r="E1300">
        <v>1176.7475735999999</v>
      </c>
      <c r="F1300">
        <v>1944.3</v>
      </c>
      <c r="G1300">
        <v>266.69594272788498</v>
      </c>
      <c r="H1300">
        <v>10.8100939042042</v>
      </c>
      <c r="I1300">
        <v>148.40690384318799</v>
      </c>
      <c r="J1300">
        <v>6.1619512013204796</v>
      </c>
      <c r="K1300">
        <v>1686.4389056139801</v>
      </c>
      <c r="L1300">
        <v>1168.1719837968001</v>
      </c>
      <c r="M1300">
        <v>39.496478125796401</v>
      </c>
      <c r="N1300">
        <v>1.4729413410873</v>
      </c>
      <c r="O1300">
        <v>18.808825798487799</v>
      </c>
      <c r="P1300">
        <v>318.129032258064</v>
      </c>
      <c r="Q1300">
        <v>0.22567997185768601</v>
      </c>
    </row>
    <row r="1301" spans="1:17" hidden="1" x14ac:dyDescent="0.3">
      <c r="A1301" t="s">
        <v>2752</v>
      </c>
      <c r="B1301" t="s">
        <v>2753</v>
      </c>
      <c r="C1301" t="str">
        <f>IFERROR(VLOOKUP(Table1[[#This Row],[Ticker]],[1]!Table1[[Symbol]:[Industry]],2,FALSE),"-")</f>
        <v>-</v>
      </c>
      <c r="D1301" t="s">
        <v>417</v>
      </c>
      <c r="E1301">
        <v>1170.9889042499999</v>
      </c>
      <c r="F1301">
        <v>210.15</v>
      </c>
      <c r="G1301">
        <v>-5.5069316455196597</v>
      </c>
      <c r="H1301">
        <v>-10.3257622299438</v>
      </c>
      <c r="I1301">
        <v>-21.302221788254101</v>
      </c>
      <c r="J1301">
        <v>-3.9754985455263698</v>
      </c>
      <c r="K1301">
        <v>216.117626477025</v>
      </c>
      <c r="L1301">
        <v>215.85651593755799</v>
      </c>
      <c r="M1301">
        <v>56.256346335554902</v>
      </c>
      <c r="N1301">
        <v>1.0078263168342001</v>
      </c>
      <c r="O1301">
        <v>28.455864858434399</v>
      </c>
      <c r="P1301">
        <v>30.6902985074626</v>
      </c>
      <c r="Q1301">
        <v>4.4970754041614998E-2</v>
      </c>
    </row>
    <row r="1302" spans="1:17" hidden="1" x14ac:dyDescent="0.3">
      <c r="A1302" t="s">
        <v>2754</v>
      </c>
      <c r="B1302" t="s">
        <v>2755</v>
      </c>
      <c r="C1302" t="str">
        <f>IFERROR(VLOOKUP(Table1[[#This Row],[Ticker]],[1]!Table1[[Symbol]:[Industry]],2,FALSE),"-")</f>
        <v>-</v>
      </c>
      <c r="D1302" t="s">
        <v>523</v>
      </c>
      <c r="E1302">
        <v>1170.282122325</v>
      </c>
      <c r="F1302">
        <v>202.78</v>
      </c>
      <c r="G1302">
        <v>-46.761518957722302</v>
      </c>
      <c r="H1302">
        <v>5.3629196238835597</v>
      </c>
      <c r="I1302">
        <v>-13.689784381798001</v>
      </c>
      <c r="J1302">
        <v>-2.17231778261129</v>
      </c>
      <c r="K1302">
        <v>195.420678741621</v>
      </c>
      <c r="L1302">
        <v>201.82100588885501</v>
      </c>
      <c r="M1302">
        <v>34.440527382216203</v>
      </c>
      <c r="N1302">
        <v>1.58025903036356</v>
      </c>
      <c r="O1302">
        <v>35.614952164907699</v>
      </c>
      <c r="P1302">
        <v>26.816760475296999</v>
      </c>
      <c r="Q1302">
        <v>2.2233454297903001E-2</v>
      </c>
    </row>
    <row r="1303" spans="1:17" hidden="1" x14ac:dyDescent="0.3">
      <c r="A1303" t="s">
        <v>2756</v>
      </c>
      <c r="B1303" t="s">
        <v>2757</v>
      </c>
      <c r="C1303" t="str">
        <f>IFERROR(VLOOKUP(Table1[[#This Row],[Ticker]],[1]!Table1[[Symbol]:[Industry]],2,FALSE),"-")</f>
        <v>-</v>
      </c>
      <c r="D1303" t="s">
        <v>129</v>
      </c>
      <c r="E1303">
        <v>1169.49822864</v>
      </c>
      <c r="F1303">
        <v>798.35</v>
      </c>
      <c r="G1303">
        <v>59.574875376168798</v>
      </c>
      <c r="H1303">
        <v>22.646966946230599</v>
      </c>
      <c r="I1303">
        <v>13.2146206700739</v>
      </c>
      <c r="J1303">
        <v>22.8610772885635</v>
      </c>
      <c r="K1303">
        <v>645.54737546133697</v>
      </c>
      <c r="L1303">
        <v>614.95418544688096</v>
      </c>
      <c r="M1303">
        <v>44.1798360329758</v>
      </c>
      <c r="N1303">
        <v>2.7577227679825</v>
      </c>
      <c r="O1303">
        <v>5.8433018099830898</v>
      </c>
      <c r="P1303">
        <v>92.141997593261095</v>
      </c>
      <c r="Q1303">
        <v>4.0571401236548003E-2</v>
      </c>
    </row>
    <row r="1304" spans="1:17" hidden="1" x14ac:dyDescent="0.3">
      <c r="A1304" t="s">
        <v>2758</v>
      </c>
      <c r="B1304" t="s">
        <v>2759</v>
      </c>
      <c r="C1304" t="str">
        <f>IFERROR(VLOOKUP(Table1[[#This Row],[Ticker]],[1]!Table1[[Symbol]:[Industry]],2,FALSE),"-")</f>
        <v>-</v>
      </c>
      <c r="D1304" t="s">
        <v>65</v>
      </c>
      <c r="E1304">
        <v>1168.8624</v>
      </c>
      <c r="F1304">
        <v>223.95</v>
      </c>
      <c r="G1304">
        <v>88.698072331569307</v>
      </c>
      <c r="H1304">
        <v>-8.6905197919115906</v>
      </c>
      <c r="I1304">
        <v>36.468339610808002</v>
      </c>
      <c r="J1304">
        <v>-4.9553407323146699</v>
      </c>
      <c r="K1304">
        <v>229.84211916850401</v>
      </c>
      <c r="L1304">
        <v>192.99053786195901</v>
      </c>
      <c r="M1304">
        <v>43.064861579636101</v>
      </c>
      <c r="N1304">
        <v>0.75118359261267398</v>
      </c>
      <c r="O1304">
        <v>18.3299843715115</v>
      </c>
      <c r="P1304">
        <v>130.63851699278999</v>
      </c>
      <c r="Q1304">
        <v>4.5409369634001003E-2</v>
      </c>
    </row>
    <row r="1305" spans="1:17" hidden="1" x14ac:dyDescent="0.3">
      <c r="A1305" t="s">
        <v>2760</v>
      </c>
      <c r="B1305" t="s">
        <v>2761</v>
      </c>
      <c r="C1305" t="str">
        <f>IFERROR(VLOOKUP(Table1[[#This Row],[Ticker]],[1]!Table1[[Symbol]:[Industry]],2,FALSE),"-")</f>
        <v>-</v>
      </c>
      <c r="D1305" t="s">
        <v>255</v>
      </c>
      <c r="E1305">
        <v>1164.7863745</v>
      </c>
      <c r="F1305">
        <v>133</v>
      </c>
      <c r="G1305">
        <v>5.8870695658087904</v>
      </c>
      <c r="H1305">
        <v>2.9771379605047099</v>
      </c>
      <c r="I1305">
        <v>-2.62704297033472</v>
      </c>
      <c r="J1305">
        <v>0.906092169515891</v>
      </c>
      <c r="K1305">
        <v>130.15027730033299</v>
      </c>
      <c r="L1305">
        <v>124.771395168632</v>
      </c>
      <c r="M1305">
        <v>32.061927388031897</v>
      </c>
      <c r="N1305">
        <v>1.0048695854847101</v>
      </c>
      <c r="O1305">
        <v>17.293233082706699</v>
      </c>
      <c r="P1305">
        <v>34.384156815196498</v>
      </c>
      <c r="Q1305">
        <v>5.2346529095621999E-2</v>
      </c>
    </row>
    <row r="1306" spans="1:17" hidden="1" x14ac:dyDescent="0.3">
      <c r="A1306" t="s">
        <v>2762</v>
      </c>
      <c r="B1306" t="s">
        <v>2763</v>
      </c>
      <c r="C1306" t="str">
        <f>IFERROR(VLOOKUP(Table1[[#This Row],[Ticker]],[1]!Table1[[Symbol]:[Industry]],2,FALSE),"-")</f>
        <v>-</v>
      </c>
      <c r="D1306" t="s">
        <v>371</v>
      </c>
      <c r="E1306">
        <v>1164.45894518</v>
      </c>
      <c r="F1306">
        <v>1092.1500000000001</v>
      </c>
      <c r="G1306">
        <v>327.97616424687197</v>
      </c>
      <c r="H1306">
        <v>15.421182335747901</v>
      </c>
      <c r="I1306">
        <v>85.319942019161402</v>
      </c>
      <c r="J1306">
        <v>0.21407615395555801</v>
      </c>
      <c r="K1306">
        <v>888.58635217374297</v>
      </c>
      <c r="L1306">
        <v>699.61681986893996</v>
      </c>
      <c r="M1306">
        <v>61.724012318324696</v>
      </c>
      <c r="N1306">
        <v>1.2682688076385999</v>
      </c>
      <c r="O1306">
        <v>0.53564070869385105</v>
      </c>
      <c r="P1306">
        <v>381.76003528892801</v>
      </c>
      <c r="Q1306">
        <v>0.12035374246839101</v>
      </c>
    </row>
    <row r="1307" spans="1:17" hidden="1" x14ac:dyDescent="0.3">
      <c r="A1307" t="s">
        <v>2764</v>
      </c>
      <c r="B1307" t="s">
        <v>2765</v>
      </c>
      <c r="C1307" t="str">
        <f>IFERROR(VLOOKUP(Table1[[#This Row],[Ticker]],[1]!Table1[[Symbol]:[Industry]],2,FALSE),"-")</f>
        <v>-</v>
      </c>
      <c r="D1307" t="s">
        <v>255</v>
      </c>
      <c r="E1307">
        <v>1164.22875</v>
      </c>
      <c r="F1307">
        <v>107.25</v>
      </c>
      <c r="G1307">
        <v>-27.651883685632502</v>
      </c>
      <c r="H1307">
        <v>-1.32973889870618</v>
      </c>
      <c r="I1307">
        <v>-8.2815344219292193</v>
      </c>
      <c r="J1307">
        <v>0.88437143993965095</v>
      </c>
      <c r="K1307">
        <v>110.683466567652</v>
      </c>
      <c r="L1307">
        <v>111.184387751739</v>
      </c>
      <c r="M1307">
        <v>32.593815306251898</v>
      </c>
      <c r="N1307">
        <v>1.95548198645938</v>
      </c>
      <c r="O1307">
        <v>34.265734265734203</v>
      </c>
      <c r="P1307">
        <v>18.836565096952899</v>
      </c>
      <c r="Q1307">
        <v>3.0360766057317998E-2</v>
      </c>
    </row>
    <row r="1308" spans="1:17" hidden="1" x14ac:dyDescent="0.3">
      <c r="A1308" t="s">
        <v>2766</v>
      </c>
      <c r="B1308" t="s">
        <v>2767</v>
      </c>
      <c r="C1308" t="str">
        <f>IFERROR(VLOOKUP(Table1[[#This Row],[Ticker]],[1]!Table1[[Symbol]:[Industry]],2,FALSE),"-")</f>
        <v>-</v>
      </c>
      <c r="D1308" t="s">
        <v>65</v>
      </c>
      <c r="E1308">
        <v>1162.3072110000001</v>
      </c>
      <c r="F1308">
        <v>1218.5</v>
      </c>
      <c r="G1308">
        <v>32.6122225692841</v>
      </c>
      <c r="H1308">
        <v>-4.9681619265470998</v>
      </c>
      <c r="I1308">
        <v>-29.776269267324501</v>
      </c>
      <c r="J1308">
        <v>-4.6782477534432099</v>
      </c>
      <c r="K1308">
        <v>1250.97544941719</v>
      </c>
      <c r="L1308">
        <v>1194.77037199496</v>
      </c>
      <c r="M1308">
        <v>39.203213428581002</v>
      </c>
      <c r="N1308">
        <v>0.94427194860813701</v>
      </c>
      <c r="O1308">
        <v>30.898645876077101</v>
      </c>
      <c r="P1308">
        <v>67.376373626373606</v>
      </c>
      <c r="Q1308">
        <v>0.118999016909005</v>
      </c>
    </row>
    <row r="1309" spans="1:17" hidden="1" x14ac:dyDescent="0.3">
      <c r="A1309" t="s">
        <v>2768</v>
      </c>
      <c r="B1309" t="s">
        <v>2769</v>
      </c>
      <c r="C1309" t="str">
        <f>IFERROR(VLOOKUP(Table1[[#This Row],[Ticker]],[1]!Table1[[Symbol]:[Industry]],2,FALSE),"-")</f>
        <v>-</v>
      </c>
      <c r="D1309" t="s">
        <v>191</v>
      </c>
      <c r="E1309">
        <v>1159.94337722</v>
      </c>
      <c r="F1309">
        <v>2444</v>
      </c>
      <c r="G1309">
        <v>101.36758086680101</v>
      </c>
      <c r="H1309">
        <v>28.852551017037701</v>
      </c>
      <c r="I1309">
        <v>63.212482480372998</v>
      </c>
      <c r="J1309">
        <v>1.92399841319597</v>
      </c>
      <c r="K1309">
        <v>2116.5255540246899</v>
      </c>
      <c r="L1309">
        <v>1762.67748624552</v>
      </c>
      <c r="M1309">
        <v>30.538587094699398</v>
      </c>
      <c r="N1309">
        <v>1.34822313274952</v>
      </c>
      <c r="O1309">
        <v>3.9279869067102999</v>
      </c>
      <c r="P1309">
        <v>137.00543056633001</v>
      </c>
      <c r="Q1309">
        <v>0.15033944279058201</v>
      </c>
    </row>
    <row r="1310" spans="1:17" hidden="1" x14ac:dyDescent="0.3">
      <c r="A1310" t="s">
        <v>2770</v>
      </c>
      <c r="B1310" t="s">
        <v>2771</v>
      </c>
      <c r="C1310" t="str">
        <f>IFERROR(VLOOKUP(Table1[[#This Row],[Ticker]],[1]!Table1[[Symbol]:[Industry]],2,FALSE),"-")</f>
        <v>-</v>
      </c>
      <c r="D1310" t="s">
        <v>46</v>
      </c>
      <c r="E1310">
        <v>1157.5717841799999</v>
      </c>
      <c r="F1310">
        <v>166.24</v>
      </c>
      <c r="G1310">
        <v>225.86483197511001</v>
      </c>
      <c r="H1310">
        <v>39.095672131666298</v>
      </c>
      <c r="I1310">
        <v>-1.01719886415839</v>
      </c>
      <c r="J1310">
        <v>0.74243630019141205</v>
      </c>
      <c r="K1310">
        <v>140.886562950995</v>
      </c>
      <c r="L1310">
        <v>119.15613043198201</v>
      </c>
      <c r="M1310">
        <v>24.096522679204099</v>
      </c>
      <c r="N1310">
        <v>3.1975434558698499</v>
      </c>
      <c r="O1310">
        <v>18.509384023099098</v>
      </c>
      <c r="P1310">
        <v>259.82683982683898</v>
      </c>
      <c r="Q1310">
        <v>0.14150720195362601</v>
      </c>
    </row>
    <row r="1311" spans="1:17" hidden="1" x14ac:dyDescent="0.3">
      <c r="A1311" t="s">
        <v>2772</v>
      </c>
      <c r="B1311" t="s">
        <v>2773</v>
      </c>
      <c r="C1311" t="str">
        <f>IFERROR(VLOOKUP(Table1[[#This Row],[Ticker]],[1]!Table1[[Symbol]:[Industry]],2,FALSE),"-")</f>
        <v>-</v>
      </c>
      <c r="D1311" t="s">
        <v>296</v>
      </c>
      <c r="E1311">
        <v>1153.7825</v>
      </c>
      <c r="F1311">
        <v>8691.75</v>
      </c>
      <c r="G1311">
        <v>72.659722986588505</v>
      </c>
      <c r="H1311">
        <v>-6.44117721481381</v>
      </c>
      <c r="I1311">
        <v>-12.584661456194</v>
      </c>
      <c r="J1311">
        <v>-4.6156157824671302</v>
      </c>
      <c r="K1311">
        <v>8871.0996042468705</v>
      </c>
      <c r="L1311">
        <v>7982.4667429577103</v>
      </c>
      <c r="M1311">
        <v>33.810843969045003</v>
      </c>
      <c r="N1311">
        <v>0.91751330582936996</v>
      </c>
      <c r="O1311">
        <v>15.638392728736999</v>
      </c>
      <c r="P1311">
        <v>106.946428571428</v>
      </c>
      <c r="Q1311">
        <v>0.222947680778182</v>
      </c>
    </row>
    <row r="1312" spans="1:17" hidden="1" x14ac:dyDescent="0.3">
      <c r="A1312" t="s">
        <v>2774</v>
      </c>
      <c r="B1312" t="s">
        <v>2775</v>
      </c>
      <c r="C1312" t="str">
        <f>IFERROR(VLOOKUP(Table1[[#This Row],[Ticker]],[1]!Table1[[Symbol]:[Industry]],2,FALSE),"-")</f>
        <v>-</v>
      </c>
      <c r="D1312" t="s">
        <v>366</v>
      </c>
      <c r="E1312">
        <v>1150.74289563</v>
      </c>
      <c r="F1312">
        <v>21.82</v>
      </c>
      <c r="G1312">
        <v>97.058741967079797</v>
      </c>
      <c r="H1312">
        <v>-3.7782558664992099</v>
      </c>
      <c r="I1312">
        <v>31.972053117168201</v>
      </c>
      <c r="J1312">
        <v>-0.69361021143649304</v>
      </c>
      <c r="K1312">
        <v>21.637671801104801</v>
      </c>
      <c r="L1312">
        <v>18.701297615943702</v>
      </c>
      <c r="M1312">
        <v>55.028054623601797</v>
      </c>
      <c r="N1312">
        <v>1.7550254409928701</v>
      </c>
      <c r="O1312">
        <v>90.879926672777202</v>
      </c>
      <c r="P1312">
        <v>147.95454545454501</v>
      </c>
      <c r="Q1312">
        <v>9.6823645747121004E-2</v>
      </c>
    </row>
    <row r="1313" spans="1:17" hidden="1" x14ac:dyDescent="0.3">
      <c r="A1313" t="s">
        <v>2776</v>
      </c>
      <c r="B1313" t="s">
        <v>2777</v>
      </c>
      <c r="C1313" t="str">
        <f>IFERROR(VLOOKUP(Table1[[#This Row],[Ticker]],[1]!Table1[[Symbol]:[Industry]],2,FALSE),"-")</f>
        <v>-</v>
      </c>
      <c r="D1313" t="s">
        <v>649</v>
      </c>
      <c r="E1313">
        <v>1147</v>
      </c>
      <c r="F1313">
        <v>131.06</v>
      </c>
      <c r="G1313">
        <v>-14.540178604136401</v>
      </c>
      <c r="H1313">
        <v>9.0381230540517503</v>
      </c>
      <c r="I1313">
        <v>-19.8107152105407</v>
      </c>
      <c r="J1313">
        <v>5.7413434732917699</v>
      </c>
      <c r="K1313">
        <v>118.153999341402</v>
      </c>
      <c r="L1313">
        <v>121.592408919672</v>
      </c>
      <c r="M1313">
        <v>43.488728369842299</v>
      </c>
      <c r="N1313">
        <v>1.9682716026438301</v>
      </c>
      <c r="O1313">
        <v>18.266442850602701</v>
      </c>
      <c r="P1313">
        <v>30.6679960119641</v>
      </c>
      <c r="Q1313">
        <v>1.5540979533477E-2</v>
      </c>
    </row>
    <row r="1314" spans="1:17" hidden="1" x14ac:dyDescent="0.3">
      <c r="A1314" t="s">
        <v>2778</v>
      </c>
      <c r="B1314" t="s">
        <v>2779</v>
      </c>
      <c r="C1314" t="str">
        <f>IFERROR(VLOOKUP(Table1[[#This Row],[Ticker]],[1]!Table1[[Symbol]:[Industry]],2,FALSE),"-")</f>
        <v>-</v>
      </c>
      <c r="D1314" t="s">
        <v>268</v>
      </c>
      <c r="E1314">
        <v>1146.708679845</v>
      </c>
      <c r="F1314">
        <v>116.05</v>
      </c>
      <c r="G1314">
        <v>-24.3872207088796</v>
      </c>
      <c r="H1314">
        <v>-10.4670024557483</v>
      </c>
      <c r="I1314">
        <v>21.518657332624901</v>
      </c>
      <c r="J1314">
        <v>-5.1924329494116099</v>
      </c>
      <c r="K1314">
        <v>112.887989154377</v>
      </c>
      <c r="L1314">
        <v>105.088093414372</v>
      </c>
      <c r="M1314">
        <v>49.5629620557227</v>
      </c>
      <c r="N1314">
        <v>0.52911758956766797</v>
      </c>
      <c r="O1314">
        <v>14.1318397242567</v>
      </c>
      <c r="P1314">
        <v>41.697191697191599</v>
      </c>
      <c r="Q1314">
        <v>-2.4587051314319E-2</v>
      </c>
    </row>
    <row r="1315" spans="1:17" hidden="1" x14ac:dyDescent="0.3">
      <c r="A1315" t="s">
        <v>2780</v>
      </c>
      <c r="B1315" t="s">
        <v>2781</v>
      </c>
      <c r="C1315" t="str">
        <f>IFERROR(VLOOKUP(Table1[[#This Row],[Ticker]],[1]!Table1[[Symbol]:[Industry]],2,FALSE),"-")</f>
        <v>-</v>
      </c>
      <c r="D1315" t="s">
        <v>283</v>
      </c>
      <c r="E1315">
        <v>1143.5936443200001</v>
      </c>
      <c r="F1315">
        <v>296.8</v>
      </c>
      <c r="G1315">
        <v>117.697169401511</v>
      </c>
      <c r="H1315">
        <v>8.6832509761402097</v>
      </c>
      <c r="I1315">
        <v>73.927492387843998</v>
      </c>
      <c r="J1315">
        <v>-1.7430854738053001</v>
      </c>
      <c r="K1315">
        <v>265.56222591223201</v>
      </c>
      <c r="L1315">
        <v>208.585455110552</v>
      </c>
      <c r="M1315">
        <v>51.501634798026203</v>
      </c>
      <c r="N1315">
        <v>1.25554606980068</v>
      </c>
      <c r="O1315">
        <v>6.87331536388138</v>
      </c>
      <c r="P1315">
        <v>155.641688199827</v>
      </c>
      <c r="Q1315">
        <v>0.106344889325723</v>
      </c>
    </row>
    <row r="1316" spans="1:17" hidden="1" x14ac:dyDescent="0.3">
      <c r="A1316" t="s">
        <v>2782</v>
      </c>
      <c r="B1316" t="s">
        <v>2783</v>
      </c>
      <c r="C1316" t="str">
        <f>IFERROR(VLOOKUP(Table1[[#This Row],[Ticker]],[1]!Table1[[Symbol]:[Industry]],2,FALSE),"-")</f>
        <v>-</v>
      </c>
      <c r="D1316" t="s">
        <v>349</v>
      </c>
      <c r="E1316">
        <v>1139.9014276</v>
      </c>
      <c r="F1316">
        <v>159.28</v>
      </c>
      <c r="G1316">
        <v>29.300507644025199</v>
      </c>
      <c r="H1316">
        <v>-16.119849569972001</v>
      </c>
      <c r="I1316">
        <v>-41.676609823932502</v>
      </c>
      <c r="J1316">
        <v>-1.08102895199726</v>
      </c>
      <c r="K1316">
        <v>172.72314161296299</v>
      </c>
      <c r="L1316">
        <v>172.07082921204699</v>
      </c>
      <c r="M1316">
        <v>30.332316608637701</v>
      </c>
      <c r="N1316">
        <v>1.85076981536645</v>
      </c>
      <c r="O1316">
        <v>87.248869914615696</v>
      </c>
      <c r="P1316">
        <v>64.206185567010294</v>
      </c>
      <c r="Q1316">
        <v>1.7291714157521999E-2</v>
      </c>
    </row>
    <row r="1317" spans="1:17" hidden="1" x14ac:dyDescent="0.3">
      <c r="A1317" t="s">
        <v>2784</v>
      </c>
      <c r="B1317" t="s">
        <v>2785</v>
      </c>
      <c r="C1317" t="str">
        <f>IFERROR(VLOOKUP(Table1[[#This Row],[Ticker]],[1]!Table1[[Symbol]:[Industry]],2,FALSE),"-")</f>
        <v>-</v>
      </c>
      <c r="D1317" t="s">
        <v>95</v>
      </c>
      <c r="E1317">
        <v>1139.855035735</v>
      </c>
      <c r="F1317">
        <v>226.28</v>
      </c>
      <c r="G1317">
        <v>-22.084015567512498</v>
      </c>
      <c r="H1317">
        <v>-5.2311638912653304</v>
      </c>
      <c r="I1317">
        <v>-43.513200130300397</v>
      </c>
      <c r="J1317">
        <v>-3.1321218784535101</v>
      </c>
      <c r="K1317">
        <v>239.59420134403501</v>
      </c>
      <c r="M1317">
        <v>37.205010916365602</v>
      </c>
      <c r="N1317">
        <v>0.52178006801305898</v>
      </c>
      <c r="O1317">
        <v>68.817394378645901</v>
      </c>
      <c r="P1317">
        <v>37.139393939393898</v>
      </c>
    </row>
    <row r="1318" spans="1:17" hidden="1" x14ac:dyDescent="0.3">
      <c r="A1318" t="s">
        <v>2786</v>
      </c>
      <c r="B1318" t="s">
        <v>2787</v>
      </c>
      <c r="C1318" t="str">
        <f>IFERROR(VLOOKUP(Table1[[#This Row],[Ticker]],[1]!Table1[[Symbol]:[Industry]],2,FALSE),"-")</f>
        <v>-</v>
      </c>
      <c r="D1318" t="s">
        <v>65</v>
      </c>
      <c r="E1318">
        <v>1136.5650128750001</v>
      </c>
      <c r="F1318">
        <v>256.94</v>
      </c>
      <c r="G1318">
        <v>13.857163972599301</v>
      </c>
      <c r="H1318">
        <v>4.3716042766762397</v>
      </c>
      <c r="I1318">
        <v>-8.6004387318930196</v>
      </c>
      <c r="J1318">
        <v>-2.6713367859372501</v>
      </c>
      <c r="K1318">
        <v>247.42320779172601</v>
      </c>
      <c r="L1318">
        <v>239.338153508332</v>
      </c>
      <c r="M1318">
        <v>32.1541830724641</v>
      </c>
      <c r="N1318">
        <v>1.3265366946874599</v>
      </c>
      <c r="O1318">
        <v>13.7619677745777</v>
      </c>
      <c r="P1318">
        <v>60.889167188478403</v>
      </c>
      <c r="Q1318">
        <v>1.5331104537416001E-2</v>
      </c>
    </row>
    <row r="1319" spans="1:17" hidden="1" x14ac:dyDescent="0.3">
      <c r="A1319" t="s">
        <v>2788</v>
      </c>
      <c r="B1319" t="s">
        <v>2789</v>
      </c>
      <c r="C1319" t="str">
        <f>IFERROR(VLOOKUP(Table1[[#This Row],[Ticker]],[1]!Table1[[Symbol]:[Industry]],2,FALSE),"-")</f>
        <v>-</v>
      </c>
      <c r="D1319" t="s">
        <v>65</v>
      </c>
      <c r="E1319">
        <v>1136.3866180799901</v>
      </c>
      <c r="F1319">
        <v>611.85</v>
      </c>
      <c r="G1319">
        <v>22.473674024432999</v>
      </c>
      <c r="H1319">
        <v>4.3029683310272802</v>
      </c>
      <c r="I1319">
        <v>-12.416471076348101</v>
      </c>
      <c r="J1319">
        <v>-0.75043300549445602</v>
      </c>
      <c r="K1319">
        <v>596.27864123749202</v>
      </c>
      <c r="L1319">
        <v>575.20922243198402</v>
      </c>
      <c r="M1319">
        <v>40.821238821665901</v>
      </c>
      <c r="N1319">
        <v>0.78927358409417603</v>
      </c>
      <c r="O1319">
        <v>23.420773065293702</v>
      </c>
      <c r="P1319">
        <v>56.104094910065001</v>
      </c>
      <c r="Q1319">
        <v>6.2184281127250003E-2</v>
      </c>
    </row>
    <row r="1320" spans="1:17" hidden="1" x14ac:dyDescent="0.3">
      <c r="A1320" t="s">
        <v>2790</v>
      </c>
      <c r="B1320" t="s">
        <v>2791</v>
      </c>
      <c r="C1320" t="str">
        <f>IFERROR(VLOOKUP(Table1[[#This Row],[Ticker]],[1]!Table1[[Symbol]:[Industry]],2,FALSE),"-")</f>
        <v>-</v>
      </c>
      <c r="D1320" t="s">
        <v>73</v>
      </c>
      <c r="E1320">
        <v>1134.480022125</v>
      </c>
      <c r="F1320">
        <v>3253.2</v>
      </c>
      <c r="G1320">
        <v>359.52080710401498</v>
      </c>
      <c r="H1320">
        <v>18.733323061935799</v>
      </c>
      <c r="I1320">
        <v>117.545858176061</v>
      </c>
      <c r="J1320">
        <v>3.3615964257659501</v>
      </c>
      <c r="K1320">
        <v>2514.74424182246</v>
      </c>
      <c r="L1320">
        <v>1753.02160309334</v>
      </c>
      <c r="M1320">
        <v>87.185671166389099</v>
      </c>
      <c r="N1320">
        <v>1.3007103385963901</v>
      </c>
      <c r="O1320">
        <v>9.0618467969998804</v>
      </c>
      <c r="P1320">
        <v>392.90909090909003</v>
      </c>
      <c r="Q1320">
        <v>0.14968365930316299</v>
      </c>
    </row>
    <row r="1321" spans="1:17" hidden="1" x14ac:dyDescent="0.3">
      <c r="A1321" t="s">
        <v>2792</v>
      </c>
      <c r="B1321" t="s">
        <v>2793</v>
      </c>
      <c r="C1321" t="str">
        <f>IFERROR(VLOOKUP(Table1[[#This Row],[Ticker]],[1]!Table1[[Symbol]:[Industry]],2,FALSE),"-")</f>
        <v>-</v>
      </c>
      <c r="D1321" t="s">
        <v>523</v>
      </c>
      <c r="E1321">
        <v>1131.09668936</v>
      </c>
      <c r="F1321">
        <v>384.75</v>
      </c>
      <c r="G1321">
        <v>-14.832506431464401</v>
      </c>
      <c r="H1321">
        <v>10.8383429759376</v>
      </c>
      <c r="I1321">
        <v>-2.06924525649629</v>
      </c>
      <c r="J1321">
        <v>0.22334027323733299</v>
      </c>
      <c r="K1321">
        <v>358.67247762602801</v>
      </c>
      <c r="L1321">
        <v>363.501637193568</v>
      </c>
      <c r="M1321">
        <v>35.110372197708102</v>
      </c>
      <c r="N1321">
        <v>0.90956762818375902</v>
      </c>
      <c r="O1321">
        <v>30.786224821312501</v>
      </c>
      <c r="P1321">
        <v>31.313993174061402</v>
      </c>
      <c r="Q1321">
        <v>-0.13059729269374801</v>
      </c>
    </row>
    <row r="1322" spans="1:17" hidden="1" x14ac:dyDescent="0.3">
      <c r="A1322" t="s">
        <v>2794</v>
      </c>
      <c r="B1322" t="s">
        <v>2795</v>
      </c>
      <c r="C1322" t="str">
        <f>IFERROR(VLOOKUP(Table1[[#This Row],[Ticker]],[1]!Table1[[Symbol]:[Industry]],2,FALSE),"-")</f>
        <v>-</v>
      </c>
      <c r="D1322" t="s">
        <v>73</v>
      </c>
      <c r="E1322">
        <v>1131.07627428</v>
      </c>
      <c r="F1322">
        <v>587.9</v>
      </c>
      <c r="G1322">
        <v>213.96844280165101</v>
      </c>
      <c r="H1322">
        <v>28.477291233490298</v>
      </c>
      <c r="I1322">
        <v>51.495534666327003</v>
      </c>
      <c r="J1322">
        <v>-6.9140826523813699</v>
      </c>
      <c r="K1322">
        <v>481.74916886029001</v>
      </c>
      <c r="L1322">
        <v>380.63022204613702</v>
      </c>
      <c r="M1322">
        <v>45.8604275505812</v>
      </c>
      <c r="N1322">
        <v>2.1572603915228998</v>
      </c>
      <c r="O1322">
        <v>10.222827011396401</v>
      </c>
      <c r="P1322">
        <v>247.56133609222499</v>
      </c>
      <c r="Q1322">
        <v>0.20314054571252299</v>
      </c>
    </row>
    <row r="1323" spans="1:17" hidden="1" x14ac:dyDescent="0.3">
      <c r="A1323" t="s">
        <v>2796</v>
      </c>
      <c r="B1323" t="s">
        <v>2797</v>
      </c>
      <c r="C1323" t="str">
        <f>IFERROR(VLOOKUP(Table1[[#This Row],[Ticker]],[1]!Table1[[Symbol]:[Industry]],2,FALSE),"-")</f>
        <v>-</v>
      </c>
      <c r="D1323" t="s">
        <v>238</v>
      </c>
      <c r="E1323">
        <v>1128.26955376</v>
      </c>
      <c r="F1323">
        <v>951.75</v>
      </c>
      <c r="G1323">
        <v>49.901111945617302</v>
      </c>
      <c r="H1323">
        <v>-4.6773653820943402</v>
      </c>
      <c r="I1323">
        <v>10.9797530196971</v>
      </c>
      <c r="J1323">
        <v>-2.1443874135090302</v>
      </c>
      <c r="K1323">
        <v>959.16028007410796</v>
      </c>
      <c r="L1323">
        <v>865.71359598910897</v>
      </c>
      <c r="M1323">
        <v>42.488048532551304</v>
      </c>
      <c r="N1323">
        <v>1.16962322141917</v>
      </c>
      <c r="O1323">
        <v>16.107171000788</v>
      </c>
      <c r="P1323">
        <v>87.3523622047244</v>
      </c>
      <c r="Q1323">
        <v>8.8392991100064003E-2</v>
      </c>
    </row>
    <row r="1324" spans="1:17" hidden="1" x14ac:dyDescent="0.3">
      <c r="A1324" t="s">
        <v>2798</v>
      </c>
      <c r="B1324" t="s">
        <v>2799</v>
      </c>
      <c r="C1324" t="str">
        <f>IFERROR(VLOOKUP(Table1[[#This Row],[Ticker]],[1]!Table1[[Symbol]:[Industry]],2,FALSE),"-")</f>
        <v>-</v>
      </c>
      <c r="D1324" t="s">
        <v>354</v>
      </c>
      <c r="E1324">
        <v>1125.45</v>
      </c>
      <c r="F1324">
        <v>504.3</v>
      </c>
      <c r="G1324">
        <v>16.9993785325868</v>
      </c>
      <c r="H1324">
        <v>-9.4994165753227993</v>
      </c>
      <c r="I1324">
        <v>-18.236985919150801</v>
      </c>
      <c r="J1324">
        <v>-9.1567830159690597</v>
      </c>
      <c r="K1324">
        <v>542.04452184713</v>
      </c>
      <c r="L1324">
        <v>525.67324230412498</v>
      </c>
      <c r="M1324">
        <v>42.030782797430902</v>
      </c>
      <c r="N1324">
        <v>1.3222891566265</v>
      </c>
      <c r="O1324">
        <v>58.625817965496701</v>
      </c>
      <c r="P1324">
        <v>52.934040940106101</v>
      </c>
      <c r="Q1324">
        <v>0.125738193842308</v>
      </c>
    </row>
    <row r="1325" spans="1:17" hidden="1" x14ac:dyDescent="0.3">
      <c r="A1325" t="s">
        <v>2800</v>
      </c>
      <c r="B1325" t="s">
        <v>2801</v>
      </c>
      <c r="C1325" t="str">
        <f>IFERROR(VLOOKUP(Table1[[#This Row],[Ticker]],[1]!Table1[[Symbol]:[Industry]],2,FALSE),"-")</f>
        <v>-</v>
      </c>
      <c r="D1325" t="s">
        <v>65</v>
      </c>
      <c r="E1325">
        <v>1121.86626</v>
      </c>
      <c r="F1325">
        <v>1909</v>
      </c>
      <c r="G1325">
        <v>127.285895167289</v>
      </c>
      <c r="H1325">
        <v>-4.3372428100718503</v>
      </c>
      <c r="I1325">
        <v>-10.467388806810099</v>
      </c>
      <c r="J1325">
        <v>-8.4568952355910803</v>
      </c>
      <c r="K1325">
        <v>1868.2737313498999</v>
      </c>
      <c r="L1325">
        <v>1533.8831716867901</v>
      </c>
      <c r="M1325">
        <v>50.409364456195298</v>
      </c>
      <c r="N1325">
        <v>0.42366038580888699</v>
      </c>
      <c r="O1325">
        <v>20.481927710843301</v>
      </c>
      <c r="P1325">
        <v>158.84745762711799</v>
      </c>
    </row>
    <row r="1326" spans="1:17" hidden="1" x14ac:dyDescent="0.3">
      <c r="A1326" t="s">
        <v>2802</v>
      </c>
      <c r="B1326" t="s">
        <v>2803</v>
      </c>
      <c r="C1326" t="str">
        <f>IFERROR(VLOOKUP(Table1[[#This Row],[Ticker]],[1]!Table1[[Symbol]:[Industry]],2,FALSE),"-")</f>
        <v>-</v>
      </c>
      <c r="E1326">
        <v>1120.248077</v>
      </c>
      <c r="F1326">
        <v>781.8</v>
      </c>
      <c r="G1326">
        <v>6341.06916466043</v>
      </c>
      <c r="H1326">
        <v>0.61988297698996297</v>
      </c>
      <c r="I1326">
        <v>616.68751655011499</v>
      </c>
      <c r="J1326">
        <v>3.0100934922671998</v>
      </c>
      <c r="K1326">
        <v>650.28440879995298</v>
      </c>
      <c r="L1326">
        <v>357.578264711565</v>
      </c>
      <c r="M1326">
        <v>83.853392310763397</v>
      </c>
      <c r="N1326">
        <v>1.60900800648404</v>
      </c>
      <c r="O1326">
        <v>2.5581990278844498E-2</v>
      </c>
      <c r="P1326">
        <v>6366.5012406947899</v>
      </c>
    </row>
    <row r="1327" spans="1:17" hidden="1" x14ac:dyDescent="0.3">
      <c r="A1327" t="s">
        <v>2804</v>
      </c>
      <c r="B1327" t="s">
        <v>2805</v>
      </c>
      <c r="C1327" t="str">
        <f>IFERROR(VLOOKUP(Table1[[#This Row],[Ticker]],[1]!Table1[[Symbol]:[Industry]],2,FALSE),"-")</f>
        <v>-</v>
      </c>
      <c r="D1327" t="s">
        <v>268</v>
      </c>
      <c r="E1327">
        <v>1118.545038645</v>
      </c>
      <c r="F1327">
        <v>202.79</v>
      </c>
      <c r="G1327">
        <v>-35.409120563254</v>
      </c>
      <c r="H1327">
        <v>0.103945171933802</v>
      </c>
      <c r="I1327">
        <v>-19.432698906073</v>
      </c>
      <c r="J1327">
        <v>-0.91531878259551003</v>
      </c>
      <c r="K1327">
        <v>200.94222459801099</v>
      </c>
      <c r="M1327">
        <v>36.454937109814203</v>
      </c>
      <c r="N1327">
        <v>0.76757593872447705</v>
      </c>
      <c r="O1327">
        <v>16.499827407663101</v>
      </c>
      <c r="P1327">
        <v>21.6131934032983</v>
      </c>
    </row>
    <row r="1328" spans="1:17" hidden="1" x14ac:dyDescent="0.3">
      <c r="A1328" t="s">
        <v>2806</v>
      </c>
      <c r="B1328" t="s">
        <v>2807</v>
      </c>
      <c r="C1328" t="str">
        <f>IFERROR(VLOOKUP(Table1[[#This Row],[Ticker]],[1]!Table1[[Symbol]:[Industry]],2,FALSE),"-")</f>
        <v>-</v>
      </c>
      <c r="D1328" t="s">
        <v>65</v>
      </c>
      <c r="E1328">
        <v>1117.02620538</v>
      </c>
      <c r="F1328">
        <v>103.49</v>
      </c>
      <c r="G1328">
        <v>0.12939872751179099</v>
      </c>
      <c r="H1328">
        <v>-6.6218409200659796</v>
      </c>
      <c r="I1328">
        <v>-28.746205381262801</v>
      </c>
      <c r="J1328">
        <v>-2.9868432941432701</v>
      </c>
      <c r="K1328">
        <v>108.091089224301</v>
      </c>
      <c r="L1328">
        <v>109.27423738665701</v>
      </c>
      <c r="M1328">
        <v>28.8615977604486</v>
      </c>
      <c r="N1328">
        <v>0.96992759365080405</v>
      </c>
      <c r="O1328">
        <v>44.555029471446502</v>
      </c>
      <c r="P1328">
        <v>37.163684559310703</v>
      </c>
      <c r="Q1328">
        <v>-2.4218237767956001E-2</v>
      </c>
    </row>
    <row r="1329" spans="1:17" hidden="1" x14ac:dyDescent="0.3">
      <c r="A1329" t="s">
        <v>2808</v>
      </c>
      <c r="B1329" t="s">
        <v>2809</v>
      </c>
      <c r="C1329" t="str">
        <f>IFERROR(VLOOKUP(Table1[[#This Row],[Ticker]],[1]!Table1[[Symbol]:[Industry]],2,FALSE),"-")</f>
        <v>-</v>
      </c>
      <c r="D1329" t="s">
        <v>137</v>
      </c>
      <c r="E1329">
        <v>1115.1054004499999</v>
      </c>
      <c r="F1329">
        <v>147.69</v>
      </c>
      <c r="G1329">
        <v>226.23902309854699</v>
      </c>
      <c r="H1329">
        <v>3.0549461733863499</v>
      </c>
      <c r="I1329">
        <v>63.464553989159903</v>
      </c>
      <c r="J1329">
        <v>0.82047429560576302</v>
      </c>
      <c r="K1329">
        <v>137.459790138187</v>
      </c>
      <c r="L1329">
        <v>111.837817807785</v>
      </c>
      <c r="M1329">
        <v>45.773748233310698</v>
      </c>
      <c r="N1329">
        <v>0.99221687222519195</v>
      </c>
      <c r="O1329">
        <v>16.460153023224301</v>
      </c>
      <c r="P1329">
        <v>271.08040201005002</v>
      </c>
      <c r="Q1329">
        <v>0.14354183781583199</v>
      </c>
    </row>
    <row r="1330" spans="1:17" hidden="1" x14ac:dyDescent="0.3">
      <c r="A1330" t="s">
        <v>2810</v>
      </c>
      <c r="B1330" t="s">
        <v>2811</v>
      </c>
      <c r="C1330" t="str">
        <f>IFERROR(VLOOKUP(Table1[[#This Row],[Ticker]],[1]!Table1[[Symbol]:[Industry]],2,FALSE),"-")</f>
        <v>-</v>
      </c>
      <c r="D1330" t="s">
        <v>534</v>
      </c>
      <c r="E1330">
        <v>1112.2575199600001</v>
      </c>
      <c r="F1330">
        <v>661.45</v>
      </c>
      <c r="G1330">
        <v>-11.225414400876501</v>
      </c>
      <c r="H1330">
        <v>-17.9248713952116</v>
      </c>
      <c r="I1330">
        <v>-39.392468579303298</v>
      </c>
      <c r="J1330">
        <v>-4.3897980647485602</v>
      </c>
      <c r="K1330">
        <v>738.88867752754197</v>
      </c>
      <c r="L1330">
        <v>755.51703819105398</v>
      </c>
      <c r="M1330">
        <v>45.710081638235899</v>
      </c>
      <c r="N1330">
        <v>1.00828054030569</v>
      </c>
      <c r="O1330">
        <v>48.159346889409598</v>
      </c>
      <c r="P1330">
        <v>16.350043975373801</v>
      </c>
      <c r="Q1330">
        <v>6.7657597047515006E-2</v>
      </c>
    </row>
    <row r="1331" spans="1:17" hidden="1" x14ac:dyDescent="0.3">
      <c r="A1331" t="s">
        <v>2812</v>
      </c>
      <c r="B1331" t="s">
        <v>2813</v>
      </c>
      <c r="C1331" t="str">
        <f>IFERROR(VLOOKUP(Table1[[#This Row],[Ticker]],[1]!Table1[[Symbol]:[Industry]],2,FALSE),"-")</f>
        <v>-</v>
      </c>
      <c r="D1331" t="s">
        <v>649</v>
      </c>
      <c r="E1331">
        <v>1111.8520304799999</v>
      </c>
      <c r="F1331">
        <v>54.58</v>
      </c>
      <c r="G1331">
        <v>7.1818069282993902</v>
      </c>
      <c r="H1331">
        <v>2.7092775738432202</v>
      </c>
      <c r="I1331">
        <v>15.2326784966461</v>
      </c>
      <c r="J1331">
        <v>6.7566889586078904</v>
      </c>
      <c r="K1331">
        <v>50.261547403385599</v>
      </c>
      <c r="L1331">
        <v>47.757177897473198</v>
      </c>
      <c r="M1331">
        <v>41.934725665885701</v>
      </c>
      <c r="N1331">
        <v>1.98826446232011</v>
      </c>
      <c r="O1331">
        <v>9.56394283620374</v>
      </c>
      <c r="P1331">
        <v>36.450000000000003</v>
      </c>
      <c r="Q1331">
        <v>6.3449106620848003E-2</v>
      </c>
    </row>
    <row r="1332" spans="1:17" hidden="1" x14ac:dyDescent="0.3">
      <c r="A1332" t="s">
        <v>2814</v>
      </c>
      <c r="B1332" t="s">
        <v>2815</v>
      </c>
      <c r="C1332" t="str">
        <f>IFERROR(VLOOKUP(Table1[[#This Row],[Ticker]],[1]!Table1[[Symbol]:[Industry]],2,FALSE),"-")</f>
        <v>-</v>
      </c>
      <c r="D1332" t="s">
        <v>2816</v>
      </c>
      <c r="E1332">
        <v>1111.6740778000001</v>
      </c>
      <c r="F1332">
        <v>242.91</v>
      </c>
      <c r="G1332">
        <v>57.215636932760198</v>
      </c>
      <c r="H1332">
        <v>5.4328844634075502</v>
      </c>
      <c r="I1332">
        <v>18.545810483717201</v>
      </c>
      <c r="J1332">
        <v>10.1193097972346</v>
      </c>
      <c r="K1332">
        <v>240.71409684595901</v>
      </c>
      <c r="L1332">
        <v>228.20527618795199</v>
      </c>
      <c r="M1332">
        <v>32.553352345181402</v>
      </c>
      <c r="N1332">
        <v>2.01418276792189</v>
      </c>
      <c r="O1332">
        <v>47.709028035074702</v>
      </c>
      <c r="P1332">
        <v>89.625292740046802</v>
      </c>
      <c r="Q1332">
        <v>8.246212782057E-3</v>
      </c>
    </row>
    <row r="1333" spans="1:17" hidden="1" x14ac:dyDescent="0.3">
      <c r="A1333" t="s">
        <v>2817</v>
      </c>
      <c r="B1333" t="s">
        <v>2818</v>
      </c>
      <c r="C1333" t="str">
        <f>IFERROR(VLOOKUP(Table1[[#This Row],[Ticker]],[1]!Table1[[Symbol]:[Industry]],2,FALSE),"-")</f>
        <v>-</v>
      </c>
      <c r="D1333" t="s">
        <v>268</v>
      </c>
      <c r="E1333">
        <v>1109.482096515</v>
      </c>
      <c r="F1333">
        <v>419.25</v>
      </c>
      <c r="G1333">
        <v>-45.9704559248012</v>
      </c>
      <c r="H1333">
        <v>4.8603990193695399</v>
      </c>
      <c r="I1333">
        <v>-26.000291684253401</v>
      </c>
      <c r="J1333">
        <v>1.6521133540633199</v>
      </c>
      <c r="K1333">
        <v>413.45521183836303</v>
      </c>
      <c r="L1333">
        <v>450.33538375637801</v>
      </c>
      <c r="M1333">
        <v>34.212971333829699</v>
      </c>
      <c r="N1333">
        <v>1.4710219398525199</v>
      </c>
      <c r="O1333">
        <v>35.9570661896243</v>
      </c>
      <c r="P1333">
        <v>13.895680521597299</v>
      </c>
      <c r="Q1333">
        <v>-0.14944574641514899</v>
      </c>
    </row>
    <row r="1334" spans="1:17" hidden="1" x14ac:dyDescent="0.3">
      <c r="A1334" t="s">
        <v>2819</v>
      </c>
      <c r="B1334" t="s">
        <v>2820</v>
      </c>
      <c r="C1334" t="str">
        <f>IFERROR(VLOOKUP(Table1[[#This Row],[Ticker]],[1]!Table1[[Symbol]:[Industry]],2,FALSE),"-")</f>
        <v>-</v>
      </c>
      <c r="D1334" t="s">
        <v>268</v>
      </c>
      <c r="E1334">
        <v>1108.3779</v>
      </c>
      <c r="F1334">
        <v>250.38</v>
      </c>
      <c r="G1334">
        <v>151.919681630425</v>
      </c>
      <c r="H1334">
        <v>29.279081891071002</v>
      </c>
      <c r="I1334">
        <v>39.088046311971901</v>
      </c>
      <c r="J1334">
        <v>-4.6711842700773101</v>
      </c>
      <c r="K1334">
        <v>211.087156896408</v>
      </c>
      <c r="L1334">
        <v>176.06192291667901</v>
      </c>
      <c r="M1334">
        <v>63.774565229651699</v>
      </c>
      <c r="N1334">
        <v>2.7631521778460599</v>
      </c>
      <c r="O1334">
        <v>11.450595095454901</v>
      </c>
      <c r="P1334">
        <v>194.46077854874699</v>
      </c>
      <c r="Q1334">
        <v>4.7605281297389002E-2</v>
      </c>
    </row>
    <row r="1335" spans="1:17" hidden="1" x14ac:dyDescent="0.3">
      <c r="A1335" t="s">
        <v>2821</v>
      </c>
      <c r="B1335" t="s">
        <v>2822</v>
      </c>
      <c r="C1335" t="str">
        <f>IFERROR(VLOOKUP(Table1[[#This Row],[Ticker]],[1]!Table1[[Symbol]:[Industry]],2,FALSE),"-")</f>
        <v>-</v>
      </c>
      <c r="D1335" t="s">
        <v>349</v>
      </c>
      <c r="E1335">
        <v>1107.7934068500001</v>
      </c>
      <c r="F1335">
        <v>71.69</v>
      </c>
      <c r="G1335">
        <v>39.247770975410802</v>
      </c>
      <c r="H1335">
        <v>6.5362498020148401</v>
      </c>
      <c r="I1335">
        <v>1.1688642908976801</v>
      </c>
      <c r="J1335">
        <v>-2.98694354476982</v>
      </c>
      <c r="K1335">
        <v>68.986030873477205</v>
      </c>
      <c r="L1335">
        <v>63.403817439910597</v>
      </c>
      <c r="M1335">
        <v>51.529392891526697</v>
      </c>
      <c r="N1335">
        <v>1.60850568666115</v>
      </c>
      <c r="O1335">
        <v>18.426558794811001</v>
      </c>
      <c r="P1335">
        <v>67.695906432748501</v>
      </c>
      <c r="Q1335">
        <v>7.4939511096000001E-4</v>
      </c>
    </row>
    <row r="1336" spans="1:17" hidden="1" x14ac:dyDescent="0.3">
      <c r="A1336" t="s">
        <v>2823</v>
      </c>
      <c r="B1336" t="s">
        <v>2824</v>
      </c>
      <c r="C1336" t="str">
        <f>IFERROR(VLOOKUP(Table1[[#This Row],[Ticker]],[1]!Table1[[Symbol]:[Industry]],2,FALSE),"-")</f>
        <v>-</v>
      </c>
      <c r="D1336" t="s">
        <v>349</v>
      </c>
      <c r="E1336">
        <v>1103.1729027599999</v>
      </c>
      <c r="F1336">
        <v>44.97</v>
      </c>
      <c r="G1336">
        <v>-10.931425656308599</v>
      </c>
      <c r="H1336">
        <v>-11.144404930991801</v>
      </c>
      <c r="I1336">
        <v>-10.5058872503089</v>
      </c>
      <c r="J1336">
        <v>-4.8260303027606799</v>
      </c>
      <c r="K1336">
        <v>44.737524307069599</v>
      </c>
      <c r="L1336">
        <v>45.486202984658497</v>
      </c>
      <c r="M1336">
        <v>40.730713439091197</v>
      </c>
      <c r="N1336">
        <v>1.0678346615324501</v>
      </c>
      <c r="O1336">
        <v>34.534133867022398</v>
      </c>
      <c r="P1336">
        <v>64.124087591240794</v>
      </c>
    </row>
    <row r="1337" spans="1:17" hidden="1" x14ac:dyDescent="0.3">
      <c r="A1337" t="s">
        <v>2825</v>
      </c>
      <c r="B1337" t="s">
        <v>2826</v>
      </c>
      <c r="C1337" t="str">
        <f>IFERROR(VLOOKUP(Table1[[#This Row],[Ticker]],[1]!Table1[[Symbol]:[Industry]],2,FALSE),"-")</f>
        <v>-</v>
      </c>
      <c r="D1337" t="s">
        <v>280</v>
      </c>
      <c r="E1337">
        <v>1102.0746204899999</v>
      </c>
      <c r="F1337">
        <v>111.88</v>
      </c>
      <c r="G1337">
        <v>-17.421564139718299</v>
      </c>
      <c r="H1337">
        <v>-20.364232049063901</v>
      </c>
      <c r="I1337">
        <v>-14.3111599862389</v>
      </c>
      <c r="J1337">
        <v>-1.91937740260401</v>
      </c>
      <c r="K1337">
        <v>120.73894093190199</v>
      </c>
      <c r="L1337">
        <v>114.071867249611</v>
      </c>
      <c r="M1337">
        <v>82.426456484821401</v>
      </c>
      <c r="N1337">
        <v>2.8895893842638398</v>
      </c>
      <c r="O1337">
        <v>39.435109045405703</v>
      </c>
      <c r="P1337">
        <v>29.4008790191996</v>
      </c>
      <c r="Q1337">
        <v>0.18654283148619</v>
      </c>
    </row>
    <row r="1338" spans="1:17" hidden="1" x14ac:dyDescent="0.3">
      <c r="A1338" t="s">
        <v>2827</v>
      </c>
      <c r="B1338" t="s">
        <v>2828</v>
      </c>
      <c r="C1338" t="str">
        <f>IFERROR(VLOOKUP(Table1[[#This Row],[Ticker]],[1]!Table1[[Symbol]:[Industry]],2,FALSE),"-")</f>
        <v>-</v>
      </c>
      <c r="D1338" t="s">
        <v>1460</v>
      </c>
      <c r="E1338">
        <v>1101.8882481600001</v>
      </c>
      <c r="F1338">
        <v>204.86</v>
      </c>
      <c r="G1338">
        <v>-5.8674008418848098</v>
      </c>
      <c r="H1338">
        <v>23.299608084632599</v>
      </c>
      <c r="I1338">
        <v>-40.150440594041299</v>
      </c>
      <c r="J1338">
        <v>12.2890454610116</v>
      </c>
      <c r="K1338">
        <v>178.52613844472</v>
      </c>
      <c r="L1338">
        <v>207.734519988638</v>
      </c>
      <c r="M1338">
        <v>16.904757580631699</v>
      </c>
      <c r="N1338">
        <v>2.44119191216459</v>
      </c>
      <c r="O1338">
        <v>64.453773308600901</v>
      </c>
      <c r="P1338">
        <v>51.748148148148097</v>
      </c>
      <c r="Q1338">
        <v>2.3488037658812001E-2</v>
      </c>
    </row>
    <row r="1339" spans="1:17" hidden="1" x14ac:dyDescent="0.3">
      <c r="A1339" t="s">
        <v>2829</v>
      </c>
      <c r="B1339" t="s">
        <v>2830</v>
      </c>
      <c r="C1339" t="str">
        <f>IFERROR(VLOOKUP(Table1[[#This Row],[Ticker]],[1]!Table1[[Symbol]:[Industry]],2,FALSE),"-")</f>
        <v>-</v>
      </c>
      <c r="D1339" t="s">
        <v>216</v>
      </c>
      <c r="E1339">
        <v>1100.3260342900001</v>
      </c>
      <c r="F1339">
        <v>484.85</v>
      </c>
      <c r="G1339">
        <v>-2.0361853017733602</v>
      </c>
      <c r="H1339">
        <v>-6.6868028731266902</v>
      </c>
      <c r="I1339">
        <v>8.4880138764264998</v>
      </c>
      <c r="J1339">
        <v>-4.4747047387996703</v>
      </c>
      <c r="K1339">
        <v>487.26854881242701</v>
      </c>
      <c r="L1339">
        <v>470.690229481968</v>
      </c>
      <c r="M1339">
        <v>51.8881609046242</v>
      </c>
      <c r="N1339">
        <v>0.53029211528563602</v>
      </c>
      <c r="O1339">
        <v>28.5242858616066</v>
      </c>
      <c r="P1339">
        <v>25.8533419857235</v>
      </c>
      <c r="Q1339">
        <v>6.7779201387640001E-2</v>
      </c>
    </row>
    <row r="1340" spans="1:17" hidden="1" x14ac:dyDescent="0.3">
      <c r="A1340" t="s">
        <v>2831</v>
      </c>
      <c r="B1340" t="s">
        <v>2832</v>
      </c>
      <c r="C1340" t="str">
        <f>IFERROR(VLOOKUP(Table1[[#This Row],[Ticker]],[1]!Table1[[Symbol]:[Industry]],2,FALSE),"-")</f>
        <v>-</v>
      </c>
      <c r="D1340" t="s">
        <v>523</v>
      </c>
      <c r="E1340">
        <v>1098.1986173549999</v>
      </c>
      <c r="F1340">
        <v>148.18</v>
      </c>
      <c r="G1340">
        <v>-26.386369732060398</v>
      </c>
      <c r="H1340">
        <v>-8.8124777949709596</v>
      </c>
      <c r="I1340">
        <v>-18.2362067941602</v>
      </c>
      <c r="J1340">
        <v>-9.2551024656255496</v>
      </c>
      <c r="K1340">
        <v>157.99405606764699</v>
      </c>
      <c r="L1340">
        <v>163.38404036051901</v>
      </c>
      <c r="M1340">
        <v>40.279573894603303</v>
      </c>
      <c r="N1340">
        <v>1.22945031569903</v>
      </c>
      <c r="O1340">
        <v>46.477257389661197</v>
      </c>
      <c r="P1340">
        <v>16.7231193383221</v>
      </c>
      <c r="Q1340">
        <v>6.8342077743686003E-2</v>
      </c>
    </row>
    <row r="1341" spans="1:17" hidden="1" x14ac:dyDescent="0.3">
      <c r="A1341" t="s">
        <v>2833</v>
      </c>
      <c r="B1341" t="s">
        <v>2834</v>
      </c>
      <c r="C1341" t="str">
        <f>IFERROR(VLOOKUP(Table1[[#This Row],[Ticker]],[1]!Table1[[Symbol]:[Industry]],2,FALSE),"-")</f>
        <v>-</v>
      </c>
      <c r="D1341" t="s">
        <v>273</v>
      </c>
      <c r="E1341">
        <v>1096.290612</v>
      </c>
      <c r="F1341">
        <v>397.65</v>
      </c>
      <c r="G1341">
        <v>52.967999768719899</v>
      </c>
      <c r="H1341">
        <v>2.4447622213406301</v>
      </c>
      <c r="I1341">
        <v>22.2625494291247</v>
      </c>
      <c r="J1341">
        <v>-10.063267113294399</v>
      </c>
      <c r="K1341">
        <v>391.905748633185</v>
      </c>
      <c r="L1341">
        <v>348.660273948662</v>
      </c>
      <c r="M1341">
        <v>52.4546294383386</v>
      </c>
      <c r="N1341">
        <v>2.96686651676211</v>
      </c>
      <c r="O1341">
        <v>32.025650697849798</v>
      </c>
      <c r="P1341">
        <v>89.357142857142804</v>
      </c>
      <c r="Q1341">
        <v>0.126360935847256</v>
      </c>
    </row>
    <row r="1342" spans="1:17" hidden="1" x14ac:dyDescent="0.3">
      <c r="A1342" t="s">
        <v>2835</v>
      </c>
      <c r="B1342" t="s">
        <v>2836</v>
      </c>
      <c r="C1342" t="str">
        <f>IFERROR(VLOOKUP(Table1[[#This Row],[Ticker]],[1]!Table1[[Symbol]:[Industry]],2,FALSE),"-")</f>
        <v>-</v>
      </c>
      <c r="D1342" t="s">
        <v>621</v>
      </c>
      <c r="E1342">
        <v>1095.3696684449999</v>
      </c>
      <c r="F1342">
        <v>45.15</v>
      </c>
      <c r="G1342">
        <v>-32.233394576656799</v>
      </c>
      <c r="H1342">
        <v>6.9466314375443803</v>
      </c>
      <c r="I1342">
        <v>-27.498802984835301</v>
      </c>
      <c r="J1342">
        <v>3.9427534249271399</v>
      </c>
      <c r="K1342">
        <v>43.6209454073079</v>
      </c>
      <c r="L1342">
        <v>47.504868177340597</v>
      </c>
      <c r="M1342">
        <v>37.686399716637403</v>
      </c>
      <c r="N1342">
        <v>1.16490964448275</v>
      </c>
      <c r="O1342">
        <v>48.615725359911302</v>
      </c>
      <c r="P1342">
        <v>24.038461538461501</v>
      </c>
      <c r="Q1342">
        <v>-3.6723231342651E-2</v>
      </c>
    </row>
    <row r="1343" spans="1:17" hidden="1" x14ac:dyDescent="0.3">
      <c r="A1343" t="s">
        <v>2837</v>
      </c>
      <c r="B1343" t="s">
        <v>2838</v>
      </c>
      <c r="C1343" t="str">
        <f>IFERROR(VLOOKUP(Table1[[#This Row],[Ticker]],[1]!Table1[[Symbol]:[Industry]],2,FALSE),"-")</f>
        <v>-</v>
      </c>
      <c r="E1343">
        <v>1093.3125</v>
      </c>
      <c r="F1343">
        <v>15.22</v>
      </c>
      <c r="G1343">
        <v>32.955725235305799</v>
      </c>
      <c r="H1343">
        <v>4.4521621628373103</v>
      </c>
      <c r="I1343">
        <v>41.548059825818797</v>
      </c>
      <c r="J1343">
        <v>-1.62076252931728</v>
      </c>
      <c r="K1343">
        <v>12.824155512040599</v>
      </c>
      <c r="L1343">
        <v>14.337165123489999</v>
      </c>
      <c r="M1343">
        <v>82.765048725340904</v>
      </c>
      <c r="N1343">
        <v>1.6910121478471101</v>
      </c>
      <c r="O1343">
        <v>4.8620236530880296</v>
      </c>
      <c r="P1343">
        <v>108.493150684931</v>
      </c>
    </row>
    <row r="1344" spans="1:17" hidden="1" x14ac:dyDescent="0.3">
      <c r="A1344" t="s">
        <v>2839</v>
      </c>
      <c r="B1344" t="s">
        <v>2840</v>
      </c>
      <c r="C1344" t="str">
        <f>IFERROR(VLOOKUP(Table1[[#This Row],[Ticker]],[1]!Table1[[Symbol]:[Industry]],2,FALSE),"-")</f>
        <v>-</v>
      </c>
      <c r="D1344" t="s">
        <v>137</v>
      </c>
      <c r="E1344">
        <v>1092.480186</v>
      </c>
      <c r="F1344">
        <v>836.45</v>
      </c>
      <c r="G1344">
        <v>25.689919954635101</v>
      </c>
      <c r="H1344">
        <v>-10.4006408686719</v>
      </c>
      <c r="I1344">
        <v>-13.933033468586601</v>
      </c>
      <c r="J1344">
        <v>-1.0962629826349699</v>
      </c>
      <c r="K1344">
        <v>875.03879168320395</v>
      </c>
      <c r="L1344">
        <v>818.65935872573698</v>
      </c>
      <c r="M1344">
        <v>49.972357287096898</v>
      </c>
      <c r="N1344">
        <v>1.0785670868417101</v>
      </c>
      <c r="O1344">
        <v>34.496981289975402</v>
      </c>
      <c r="P1344">
        <v>59.323809523809501</v>
      </c>
      <c r="Q1344">
        <v>0.234433032749475</v>
      </c>
    </row>
    <row r="1345" spans="1:17" hidden="1" x14ac:dyDescent="0.3">
      <c r="A1345" t="s">
        <v>2841</v>
      </c>
      <c r="B1345" t="s">
        <v>2842</v>
      </c>
      <c r="C1345" t="str">
        <f>IFERROR(VLOOKUP(Table1[[#This Row],[Ticker]],[1]!Table1[[Symbol]:[Industry]],2,FALSE),"-")</f>
        <v>-</v>
      </c>
      <c r="D1345" t="s">
        <v>2843</v>
      </c>
      <c r="E1345">
        <v>1090.3774301999999</v>
      </c>
      <c r="F1345">
        <v>166.4</v>
      </c>
      <c r="G1345">
        <v>-73.787168552614901</v>
      </c>
      <c r="H1345">
        <v>-6.0682256735381497</v>
      </c>
      <c r="I1345">
        <v>-57.810746895433901</v>
      </c>
      <c r="J1345">
        <v>-5.4235704160982197</v>
      </c>
      <c r="K1345">
        <v>176.15456906093999</v>
      </c>
      <c r="M1345">
        <v>29.825836570455898</v>
      </c>
      <c r="N1345">
        <v>0.74671457804479602</v>
      </c>
      <c r="O1345">
        <v>95.192307692307693</v>
      </c>
      <c r="P1345">
        <v>14.600550964187301</v>
      </c>
    </row>
    <row r="1346" spans="1:17" hidden="1" x14ac:dyDescent="0.3">
      <c r="A1346" t="s">
        <v>2844</v>
      </c>
      <c r="B1346" t="s">
        <v>2845</v>
      </c>
      <c r="C1346" t="str">
        <f>IFERROR(VLOOKUP(Table1[[#This Row],[Ticker]],[1]!Table1[[Symbol]:[Industry]],2,FALSE),"-")</f>
        <v>-</v>
      </c>
      <c r="D1346" t="s">
        <v>137</v>
      </c>
      <c r="E1346">
        <v>1086.92145</v>
      </c>
      <c r="F1346">
        <v>305.64999999999998</v>
      </c>
      <c r="G1346">
        <v>59.798408973255903</v>
      </c>
      <c r="H1346">
        <v>11.294183097362501</v>
      </c>
      <c r="I1346">
        <v>45.3128085243196</v>
      </c>
      <c r="J1346">
        <v>2.1420577079348799</v>
      </c>
      <c r="K1346">
        <v>265.44136122349698</v>
      </c>
      <c r="L1346">
        <v>228.18854089637301</v>
      </c>
      <c r="M1346">
        <v>68.048083495815703</v>
      </c>
      <c r="N1346">
        <v>2.6904686849634301</v>
      </c>
      <c r="O1346">
        <v>23.4909209880582</v>
      </c>
      <c r="P1346">
        <v>124.742647058823</v>
      </c>
    </row>
    <row r="1347" spans="1:17" hidden="1" x14ac:dyDescent="0.3">
      <c r="A1347" t="s">
        <v>2846</v>
      </c>
      <c r="B1347" t="s">
        <v>2847</v>
      </c>
      <c r="C1347" t="str">
        <f>IFERROR(VLOOKUP(Table1[[#This Row],[Ticker]],[1]!Table1[[Symbol]:[Industry]],2,FALSE),"-")</f>
        <v>-</v>
      </c>
      <c r="D1347" t="s">
        <v>24</v>
      </c>
      <c r="E1347">
        <v>1081.6266591000001</v>
      </c>
      <c r="F1347">
        <v>43.51</v>
      </c>
      <c r="G1347">
        <v>135.02209798181201</v>
      </c>
      <c r="H1347">
        <v>1.0005941004538601</v>
      </c>
      <c r="I1347">
        <v>36.632021387924397</v>
      </c>
      <c r="J1347">
        <v>3.9065313313802101</v>
      </c>
      <c r="K1347">
        <v>42.889413605277099</v>
      </c>
      <c r="L1347">
        <v>37.759730924241403</v>
      </c>
      <c r="M1347">
        <v>48.795847760950302</v>
      </c>
      <c r="N1347">
        <v>1.4941763383788</v>
      </c>
      <c r="O1347">
        <v>35.601011261778901</v>
      </c>
      <c r="P1347">
        <v>163.69696969696901</v>
      </c>
      <c r="Q1347">
        <v>9.9314199473254997E-2</v>
      </c>
    </row>
    <row r="1348" spans="1:17" hidden="1" x14ac:dyDescent="0.3">
      <c r="A1348" t="s">
        <v>2848</v>
      </c>
      <c r="B1348" t="s">
        <v>2849</v>
      </c>
      <c r="C1348" t="str">
        <f>IFERROR(VLOOKUP(Table1[[#This Row],[Ticker]],[1]!Table1[[Symbol]:[Industry]],2,FALSE),"-")</f>
        <v>-</v>
      </c>
      <c r="D1348" t="s">
        <v>649</v>
      </c>
      <c r="E1348">
        <v>1077.3185905</v>
      </c>
      <c r="F1348">
        <v>258.2</v>
      </c>
      <c r="G1348">
        <v>106.79047584107499</v>
      </c>
      <c r="H1348">
        <v>-10.7746597327356</v>
      </c>
      <c r="I1348">
        <v>1.6658011257176399</v>
      </c>
      <c r="J1348">
        <v>-0.73134748454114795</v>
      </c>
      <c r="K1348">
        <v>266.26813122590198</v>
      </c>
      <c r="L1348">
        <v>253.81072322543201</v>
      </c>
      <c r="M1348">
        <v>58.763292774813699</v>
      </c>
      <c r="N1348">
        <v>1.13124098741107</v>
      </c>
      <c r="O1348">
        <v>54.531371030209101</v>
      </c>
      <c r="P1348">
        <v>142.897460018814</v>
      </c>
    </row>
    <row r="1349" spans="1:17" hidden="1" x14ac:dyDescent="0.3">
      <c r="A1349" t="s">
        <v>2850</v>
      </c>
      <c r="B1349" t="s">
        <v>2851</v>
      </c>
      <c r="C1349" t="str">
        <f>IFERROR(VLOOKUP(Table1[[#This Row],[Ticker]],[1]!Table1[[Symbol]:[Industry]],2,FALSE),"-")</f>
        <v>-</v>
      </c>
      <c r="E1349">
        <v>1072.6949999999999</v>
      </c>
      <c r="F1349">
        <v>170.7</v>
      </c>
      <c r="G1349">
        <v>273.99449131454099</v>
      </c>
      <c r="H1349">
        <v>-41.0823576565979</v>
      </c>
      <c r="I1349">
        <v>77.926630754551795</v>
      </c>
      <c r="J1349">
        <v>20.732294977066601</v>
      </c>
      <c r="K1349">
        <v>206.048623024676</v>
      </c>
      <c r="L1349">
        <v>148.22121547120199</v>
      </c>
      <c r="M1349">
        <v>31.7311726607007</v>
      </c>
      <c r="N1349">
        <v>1.71494800454114</v>
      </c>
      <c r="O1349">
        <v>142.120679554774</v>
      </c>
      <c r="P1349">
        <v>357.51809166443297</v>
      </c>
      <c r="Q1349">
        <v>0.25295684474749303</v>
      </c>
    </row>
    <row r="1350" spans="1:17" hidden="1" x14ac:dyDescent="0.3">
      <c r="A1350" t="s">
        <v>2852</v>
      </c>
      <c r="B1350" t="s">
        <v>2853</v>
      </c>
      <c r="C1350" t="str">
        <f>IFERROR(VLOOKUP(Table1[[#This Row],[Ticker]],[1]!Table1[[Symbol]:[Industry]],2,FALSE),"-")</f>
        <v>-</v>
      </c>
      <c r="D1350" t="s">
        <v>1033</v>
      </c>
      <c r="E1350">
        <v>1070.4850094999999</v>
      </c>
      <c r="F1350">
        <v>644.45000000000005</v>
      </c>
      <c r="G1350">
        <v>-6.8755541825249198</v>
      </c>
      <c r="H1350">
        <v>17.737972688252601</v>
      </c>
      <c r="I1350">
        <v>-14.0834160531882</v>
      </c>
      <c r="J1350">
        <v>-1.02200489602486</v>
      </c>
      <c r="K1350">
        <v>590.03774188816499</v>
      </c>
      <c r="L1350">
        <v>602.21457850644799</v>
      </c>
      <c r="M1350">
        <v>25.651842252934902</v>
      </c>
      <c r="N1350">
        <v>3.41401581643265</v>
      </c>
      <c r="O1350">
        <v>32.671270075257901</v>
      </c>
      <c r="P1350">
        <v>34.386403920341998</v>
      </c>
      <c r="Q1350">
        <v>5.2010502686515997E-2</v>
      </c>
    </row>
    <row r="1351" spans="1:17" hidden="1" x14ac:dyDescent="0.3">
      <c r="A1351" t="s">
        <v>2854</v>
      </c>
      <c r="B1351" t="s">
        <v>2855</v>
      </c>
      <c r="C1351" t="str">
        <f>IFERROR(VLOOKUP(Table1[[#This Row],[Ticker]],[1]!Table1[[Symbol]:[Industry]],2,FALSE),"-")</f>
        <v>-</v>
      </c>
      <c r="D1351" t="s">
        <v>268</v>
      </c>
      <c r="E1351">
        <v>1068.492645</v>
      </c>
      <c r="F1351">
        <v>41.2</v>
      </c>
      <c r="G1351">
        <v>33.756920151615901</v>
      </c>
      <c r="H1351">
        <v>11.6682871417699</v>
      </c>
      <c r="I1351">
        <v>6.1687650956276698</v>
      </c>
      <c r="J1351">
        <v>-7.1907853526794199</v>
      </c>
      <c r="K1351">
        <v>36.582437952188997</v>
      </c>
      <c r="L1351">
        <v>34.417033386655902</v>
      </c>
      <c r="M1351">
        <v>42.058356653842303</v>
      </c>
      <c r="N1351">
        <v>2.1471796646121302</v>
      </c>
      <c r="O1351">
        <v>18.932038834951399</v>
      </c>
      <c r="P1351">
        <v>64.898939363618197</v>
      </c>
    </row>
    <row r="1352" spans="1:17" hidden="1" x14ac:dyDescent="0.3">
      <c r="A1352" t="s">
        <v>2856</v>
      </c>
      <c r="B1352" t="s">
        <v>2857</v>
      </c>
      <c r="C1352" t="str">
        <f>IFERROR(VLOOKUP(Table1[[#This Row],[Ticker]],[1]!Table1[[Symbol]:[Industry]],2,FALSE),"-")</f>
        <v>-</v>
      </c>
      <c r="D1352" t="s">
        <v>46</v>
      </c>
      <c r="E1352">
        <v>1067.0349816</v>
      </c>
      <c r="F1352">
        <v>478.5</v>
      </c>
      <c r="G1352">
        <v>-31.348040435000101</v>
      </c>
      <c r="H1352">
        <v>-9.1734778584267804</v>
      </c>
      <c r="I1352">
        <v>-42.270898127021098</v>
      </c>
      <c r="J1352">
        <v>-2.2966946270209099</v>
      </c>
      <c r="K1352">
        <v>512.58166687043695</v>
      </c>
      <c r="L1352">
        <v>571.85381105076101</v>
      </c>
      <c r="M1352">
        <v>31.323059105450302</v>
      </c>
      <c r="N1352">
        <v>1.05248853102256</v>
      </c>
      <c r="O1352">
        <v>80.428422152560103</v>
      </c>
      <c r="P1352">
        <v>15.5797101449275</v>
      </c>
      <c r="Q1352">
        <v>0.186972135860168</v>
      </c>
    </row>
    <row r="1353" spans="1:17" hidden="1" x14ac:dyDescent="0.3">
      <c r="A1353" t="s">
        <v>2858</v>
      </c>
      <c r="B1353" t="s">
        <v>2859</v>
      </c>
      <c r="C1353" t="str">
        <f>IFERROR(VLOOKUP(Table1[[#This Row],[Ticker]],[1]!Table1[[Symbol]:[Industry]],2,FALSE),"-")</f>
        <v>-</v>
      </c>
      <c r="D1353" t="s">
        <v>55</v>
      </c>
      <c r="E1353">
        <v>1056.779325</v>
      </c>
      <c r="F1353">
        <v>94.21</v>
      </c>
      <c r="G1353">
        <v>-9.4708551039389093</v>
      </c>
      <c r="H1353">
        <v>-1.9805030575104501</v>
      </c>
      <c r="I1353">
        <v>-27.404894104831399</v>
      </c>
      <c r="J1353">
        <v>6.1708937499669603E-2</v>
      </c>
      <c r="K1353">
        <v>94.6187540603553</v>
      </c>
      <c r="L1353">
        <v>98.109337567040399</v>
      </c>
      <c r="M1353">
        <v>42.273017486571902</v>
      </c>
      <c r="N1353">
        <v>0.74756331922711095</v>
      </c>
      <c r="O1353">
        <v>54.5483494321197</v>
      </c>
      <c r="P1353">
        <v>21.5612903225806</v>
      </c>
    </row>
    <row r="1354" spans="1:17" hidden="1" x14ac:dyDescent="0.3">
      <c r="A1354" t="s">
        <v>2860</v>
      </c>
      <c r="B1354" t="s">
        <v>2861</v>
      </c>
      <c r="C1354" t="str">
        <f>IFERROR(VLOOKUP(Table1[[#This Row],[Ticker]],[1]!Table1[[Symbol]:[Industry]],2,FALSE),"-")</f>
        <v>-</v>
      </c>
      <c r="D1354" t="s">
        <v>137</v>
      </c>
      <c r="E1354">
        <v>1055.449218</v>
      </c>
      <c r="F1354">
        <v>16.670000000000002</v>
      </c>
      <c r="G1354">
        <v>342.05062484724698</v>
      </c>
      <c r="H1354">
        <v>-16.065136072212201</v>
      </c>
      <c r="I1354">
        <v>49.952887836420601</v>
      </c>
      <c r="J1354">
        <v>1.46131116305388</v>
      </c>
      <c r="K1354">
        <v>17.156071673573202</v>
      </c>
      <c r="L1354">
        <v>12.992999921099001</v>
      </c>
      <c r="M1354">
        <v>70.180772878055507</v>
      </c>
      <c r="N1354">
        <v>0.76119778385732695</v>
      </c>
      <c r="O1354">
        <v>31.313737252549402</v>
      </c>
      <c r="P1354">
        <v>440.64864864864802</v>
      </c>
    </row>
    <row r="1355" spans="1:17" hidden="1" x14ac:dyDescent="0.3">
      <c r="A1355" t="s">
        <v>2862</v>
      </c>
      <c r="B1355" t="s">
        <v>2863</v>
      </c>
      <c r="C1355" t="str">
        <f>IFERROR(VLOOKUP(Table1[[#This Row],[Ticker]],[1]!Table1[[Symbol]:[Industry]],2,FALSE),"-")</f>
        <v>-</v>
      </c>
      <c r="D1355" t="s">
        <v>846</v>
      </c>
      <c r="E1355">
        <v>1052.7390182500001</v>
      </c>
      <c r="F1355">
        <v>741.2</v>
      </c>
      <c r="G1355">
        <v>28.4482356454666</v>
      </c>
      <c r="H1355">
        <v>-0.54717649596272999</v>
      </c>
      <c r="I1355">
        <v>-9.5339239630151305</v>
      </c>
      <c r="J1355">
        <v>0.75102307396029899</v>
      </c>
      <c r="K1355">
        <v>749.00615262019596</v>
      </c>
      <c r="L1355">
        <v>709.93598146460999</v>
      </c>
      <c r="M1355">
        <v>26.9636376685127</v>
      </c>
      <c r="N1355">
        <v>1.3374369125779999</v>
      </c>
      <c r="O1355">
        <v>23.448461953588701</v>
      </c>
      <c r="P1355">
        <v>57.685352622061401</v>
      </c>
      <c r="Q1355">
        <v>0.16748713610576799</v>
      </c>
    </row>
    <row r="1356" spans="1:17" hidden="1" x14ac:dyDescent="0.3">
      <c r="A1356" t="s">
        <v>2864</v>
      </c>
      <c r="B1356" t="s">
        <v>2865</v>
      </c>
      <c r="C1356" t="str">
        <f>IFERROR(VLOOKUP(Table1[[#This Row],[Ticker]],[1]!Table1[[Symbol]:[Industry]],2,FALSE),"-")</f>
        <v>-</v>
      </c>
      <c r="D1356" t="s">
        <v>129</v>
      </c>
      <c r="E1356">
        <v>1050.2558750000001</v>
      </c>
      <c r="F1356">
        <v>26.44</v>
      </c>
      <c r="G1356">
        <v>187.67556900877699</v>
      </c>
      <c r="H1356">
        <v>-8.4654296861099407</v>
      </c>
      <c r="I1356">
        <v>-4.9251751401231703</v>
      </c>
      <c r="J1356">
        <v>-5.69178605966707</v>
      </c>
      <c r="K1356">
        <v>26.328432675073799</v>
      </c>
      <c r="L1356">
        <v>23.677304830074899</v>
      </c>
      <c r="M1356">
        <v>63.058924991878499</v>
      </c>
      <c r="N1356">
        <v>1.0957376693505101</v>
      </c>
      <c r="O1356">
        <v>26.3237518910741</v>
      </c>
      <c r="P1356">
        <v>216.64670658682601</v>
      </c>
      <c r="Q1356">
        <v>7.7717971791239002E-2</v>
      </c>
    </row>
    <row r="1357" spans="1:17" hidden="1" x14ac:dyDescent="0.3">
      <c r="A1357" t="s">
        <v>2866</v>
      </c>
      <c r="B1357" t="s">
        <v>2867</v>
      </c>
      <c r="C1357" t="str">
        <f>IFERROR(VLOOKUP(Table1[[#This Row],[Ticker]],[1]!Table1[[Symbol]:[Industry]],2,FALSE),"-")</f>
        <v>-</v>
      </c>
      <c r="D1357" t="s">
        <v>255</v>
      </c>
      <c r="E1357">
        <v>1049.2672190999999</v>
      </c>
      <c r="F1357">
        <v>2200</v>
      </c>
      <c r="G1357">
        <v>112.044099029481</v>
      </c>
      <c r="H1357">
        <v>-6.5915034438668201</v>
      </c>
      <c r="I1357">
        <v>23.694007472680902</v>
      </c>
      <c r="J1357">
        <v>-0.69361021143649304</v>
      </c>
      <c r="K1357">
        <v>2180.0058279567302</v>
      </c>
      <c r="L1357">
        <v>1840.1548052011301</v>
      </c>
      <c r="M1357">
        <v>50.6746130269145</v>
      </c>
      <c r="N1357">
        <v>0.46025878003696802</v>
      </c>
      <c r="O1357">
        <v>14.0636363636363</v>
      </c>
      <c r="P1357">
        <v>151.70184772038201</v>
      </c>
      <c r="Q1357">
        <v>0.27532610606019903</v>
      </c>
    </row>
    <row r="1358" spans="1:17" hidden="1" x14ac:dyDescent="0.3">
      <c r="A1358" t="s">
        <v>2868</v>
      </c>
      <c r="B1358" t="s">
        <v>2869</v>
      </c>
      <c r="C1358" t="str">
        <f>IFERROR(VLOOKUP(Table1[[#This Row],[Ticker]],[1]!Table1[[Symbol]:[Industry]],2,FALSE),"-")</f>
        <v>-</v>
      </c>
      <c r="D1358" t="s">
        <v>445</v>
      </c>
      <c r="E1358">
        <v>1048.7514029199999</v>
      </c>
      <c r="F1358">
        <v>172.18</v>
      </c>
      <c r="G1358">
        <v>-21.259660891418701</v>
      </c>
      <c r="H1358">
        <v>9.1720060589769705</v>
      </c>
      <c r="I1358">
        <v>-6.15410793928692</v>
      </c>
      <c r="J1358">
        <v>4.16481371829755</v>
      </c>
      <c r="K1358">
        <v>155.074252402122</v>
      </c>
      <c r="L1358">
        <v>152.25497168853201</v>
      </c>
      <c r="M1358">
        <v>46.227225732095398</v>
      </c>
      <c r="N1358">
        <v>1.7311223848594299</v>
      </c>
      <c r="O1358">
        <v>5.7033337205250199</v>
      </c>
      <c r="P1358">
        <v>30.885594830862701</v>
      </c>
      <c r="Q1358">
        <v>4.5353557449759998E-3</v>
      </c>
    </row>
    <row r="1359" spans="1:17" hidden="1" x14ac:dyDescent="0.3">
      <c r="A1359" t="s">
        <v>2870</v>
      </c>
      <c r="B1359" t="s">
        <v>2871</v>
      </c>
      <c r="C1359" t="str">
        <f>IFERROR(VLOOKUP(Table1[[#This Row],[Ticker]],[1]!Table1[[Symbol]:[Industry]],2,FALSE),"-")</f>
        <v>-</v>
      </c>
      <c r="D1359" t="s">
        <v>400</v>
      </c>
      <c r="E1359">
        <v>1048.5400252500001</v>
      </c>
      <c r="F1359">
        <v>152.97999999999999</v>
      </c>
      <c r="G1359">
        <v>6.1482923604416104</v>
      </c>
      <c r="H1359">
        <v>-10.419946209816199</v>
      </c>
      <c r="I1359">
        <v>-25.717784595527799</v>
      </c>
      <c r="J1359">
        <v>-2.0456542970445999</v>
      </c>
      <c r="K1359">
        <v>159.26523057564199</v>
      </c>
      <c r="L1359">
        <v>160.74301257330899</v>
      </c>
      <c r="M1359">
        <v>56.9341508730936</v>
      </c>
      <c r="N1359">
        <v>1.5353223057810901</v>
      </c>
      <c r="O1359">
        <v>42.371551836841398</v>
      </c>
      <c r="P1359">
        <v>38.068592057761698</v>
      </c>
      <c r="Q1359">
        <v>0.26310701146072302</v>
      </c>
    </row>
    <row r="1360" spans="1:17" hidden="1" x14ac:dyDescent="0.3">
      <c r="A1360" t="s">
        <v>2872</v>
      </c>
      <c r="B1360" t="s">
        <v>2873</v>
      </c>
      <c r="C1360" t="str">
        <f>IFERROR(VLOOKUP(Table1[[#This Row],[Ticker]],[1]!Table1[[Symbol]:[Industry]],2,FALSE),"-")</f>
        <v>-</v>
      </c>
      <c r="D1360" t="s">
        <v>18</v>
      </c>
      <c r="E1360">
        <v>1046.5167999600001</v>
      </c>
      <c r="F1360">
        <v>935.2</v>
      </c>
      <c r="G1360">
        <v>79.701945065004097</v>
      </c>
      <c r="H1360">
        <v>-11.9821915960858</v>
      </c>
      <c r="I1360">
        <v>-12.439308482947901</v>
      </c>
      <c r="J1360">
        <v>-6.2773665566141501</v>
      </c>
      <c r="K1360">
        <v>1058.9326034010901</v>
      </c>
      <c r="L1360">
        <v>990.75883688859903</v>
      </c>
      <c r="M1360">
        <v>30.144621569444499</v>
      </c>
      <c r="N1360">
        <v>1.3023535264628201</v>
      </c>
      <c r="O1360">
        <v>69.161676646706496</v>
      </c>
      <c r="P1360">
        <v>112.304199772985</v>
      </c>
      <c r="Q1360">
        <v>0.227545316951102</v>
      </c>
    </row>
    <row r="1361" spans="1:17" hidden="1" x14ac:dyDescent="0.3">
      <c r="A1361" t="s">
        <v>2874</v>
      </c>
      <c r="B1361" t="s">
        <v>2875</v>
      </c>
      <c r="C1361" t="str">
        <f>IFERROR(VLOOKUP(Table1[[#This Row],[Ticker]],[1]!Table1[[Symbol]:[Industry]],2,FALSE),"-")</f>
        <v>-</v>
      </c>
      <c r="D1361" t="s">
        <v>211</v>
      </c>
      <c r="E1361">
        <v>1045.680417</v>
      </c>
      <c r="F1361">
        <v>65.400000000000006</v>
      </c>
      <c r="G1361">
        <v>6.3830520019746197</v>
      </c>
      <c r="H1361">
        <v>-4.8505567946868</v>
      </c>
      <c r="I1361">
        <v>7.9940742486173697</v>
      </c>
      <c r="J1361">
        <v>-6.969472280402</v>
      </c>
      <c r="K1361">
        <v>69.053611769892996</v>
      </c>
      <c r="L1361">
        <v>68.4132673258772</v>
      </c>
      <c r="M1361">
        <v>49.921529823057398</v>
      </c>
      <c r="N1361">
        <v>0.70294841198274904</v>
      </c>
      <c r="O1361">
        <v>98.318042813455605</v>
      </c>
      <c r="P1361">
        <v>51.5643105446118</v>
      </c>
      <c r="Q1361">
        <v>5.3558284307829003E-2</v>
      </c>
    </row>
    <row r="1362" spans="1:17" hidden="1" x14ac:dyDescent="0.3">
      <c r="A1362" t="s">
        <v>2876</v>
      </c>
      <c r="B1362" t="s">
        <v>2877</v>
      </c>
      <c r="C1362" t="str">
        <f>IFERROR(VLOOKUP(Table1[[#This Row],[Ticker]],[1]!Table1[[Symbol]:[Industry]],2,FALSE),"-")</f>
        <v>-</v>
      </c>
      <c r="D1362" t="s">
        <v>129</v>
      </c>
      <c r="E1362">
        <v>1039.36762391</v>
      </c>
      <c r="F1362">
        <v>799.15</v>
      </c>
      <c r="G1362">
        <v>838.07066907778994</v>
      </c>
      <c r="H1362">
        <v>-1.3183504699706801</v>
      </c>
      <c r="I1362">
        <v>215.00720485936799</v>
      </c>
      <c r="J1362">
        <v>3.26086133327895</v>
      </c>
      <c r="K1362">
        <v>722.83546257970602</v>
      </c>
      <c r="L1362">
        <v>480.55102133210897</v>
      </c>
      <c r="M1362">
        <v>64.509421168670301</v>
      </c>
      <c r="N1362">
        <v>0.86758953784600701</v>
      </c>
      <c r="O1362">
        <v>5.7373459300506804</v>
      </c>
      <c r="P1362">
        <v>921.93094629155996</v>
      </c>
      <c r="Q1362">
        <v>0.158289653068065</v>
      </c>
    </row>
    <row r="1363" spans="1:17" hidden="1" x14ac:dyDescent="0.3">
      <c r="A1363" t="s">
        <v>2878</v>
      </c>
      <c r="B1363" t="s">
        <v>2879</v>
      </c>
      <c r="C1363" t="str">
        <f>IFERROR(VLOOKUP(Table1[[#This Row],[Ticker]],[1]!Table1[[Symbol]:[Industry]],2,FALSE),"-")</f>
        <v>-</v>
      </c>
      <c r="E1363">
        <v>1036.75</v>
      </c>
      <c r="F1363">
        <v>428.5</v>
      </c>
      <c r="G1363">
        <v>127.973188056396</v>
      </c>
      <c r="H1363">
        <v>-3.9798907291181802</v>
      </c>
      <c r="I1363">
        <v>100.129918292517</v>
      </c>
      <c r="J1363">
        <v>-1.4165017777015501</v>
      </c>
      <c r="K1363">
        <v>439.45540022582799</v>
      </c>
      <c r="L1363">
        <v>364.91137298334399</v>
      </c>
      <c r="M1363">
        <v>31.878934487971801</v>
      </c>
      <c r="N1363">
        <v>0.91545818974611404</v>
      </c>
      <c r="O1363">
        <v>120.32672112018599</v>
      </c>
      <c r="P1363">
        <v>228.730341388569</v>
      </c>
    </row>
    <row r="1364" spans="1:17" hidden="1" x14ac:dyDescent="0.3">
      <c r="A1364" t="s">
        <v>2880</v>
      </c>
      <c r="B1364" t="s">
        <v>2881</v>
      </c>
      <c r="C1364" t="str">
        <f>IFERROR(VLOOKUP(Table1[[#This Row],[Ticker]],[1]!Table1[[Symbol]:[Industry]],2,FALSE),"-")</f>
        <v>-</v>
      </c>
      <c r="D1364" t="s">
        <v>280</v>
      </c>
      <c r="E1364">
        <v>1035.757368</v>
      </c>
      <c r="F1364">
        <v>701.25</v>
      </c>
      <c r="G1364">
        <v>50.557742777588203</v>
      </c>
      <c r="H1364">
        <v>19.529817433241</v>
      </c>
      <c r="I1364">
        <v>33.851326214130999</v>
      </c>
      <c r="J1364">
        <v>-0.36662698709755898</v>
      </c>
      <c r="K1364">
        <v>599.19312467198495</v>
      </c>
      <c r="L1364">
        <v>519.09579161311001</v>
      </c>
      <c r="M1364">
        <v>54.120640051964401</v>
      </c>
      <c r="N1364">
        <v>1.70511494796896</v>
      </c>
      <c r="O1364">
        <v>6.0534759358288701</v>
      </c>
      <c r="P1364">
        <v>79.646471115665406</v>
      </c>
      <c r="Q1364">
        <v>-1.145982547328E-3</v>
      </c>
    </row>
    <row r="1365" spans="1:17" hidden="1" x14ac:dyDescent="0.3">
      <c r="A1365" t="s">
        <v>2882</v>
      </c>
      <c r="B1365" t="s">
        <v>2883</v>
      </c>
      <c r="C1365" t="str">
        <f>IFERROR(VLOOKUP(Table1[[#This Row],[Ticker]],[1]!Table1[[Symbol]:[Industry]],2,FALSE),"-")</f>
        <v>-</v>
      </c>
      <c r="D1365" t="s">
        <v>621</v>
      </c>
      <c r="E1365">
        <v>1033.6612500000001</v>
      </c>
      <c r="F1365">
        <v>27</v>
      </c>
      <c r="G1365">
        <v>-18.913258830050498</v>
      </c>
      <c r="H1365">
        <v>-3.32881766425202</v>
      </c>
      <c r="I1365">
        <v>-8.0564789814426501</v>
      </c>
      <c r="J1365">
        <v>-0.69361021143649304</v>
      </c>
      <c r="K1365">
        <v>25.195302132453001</v>
      </c>
      <c r="M1365">
        <v>99.999999999961403</v>
      </c>
      <c r="N1365">
        <v>0</v>
      </c>
      <c r="O1365">
        <v>0</v>
      </c>
      <c r="P1365">
        <v>8.1730769230769091</v>
      </c>
    </row>
    <row r="1366" spans="1:17" hidden="1" x14ac:dyDescent="0.3">
      <c r="A1366" t="s">
        <v>2884</v>
      </c>
      <c r="B1366" t="s">
        <v>2885</v>
      </c>
      <c r="C1366" t="str">
        <f>IFERROR(VLOOKUP(Table1[[#This Row],[Ticker]],[1]!Table1[[Symbol]:[Industry]],2,FALSE),"-")</f>
        <v>-</v>
      </c>
      <c r="D1366" t="s">
        <v>255</v>
      </c>
      <c r="E1366">
        <v>1029.84419994</v>
      </c>
      <c r="F1366">
        <v>795.85</v>
      </c>
      <c r="G1366">
        <v>71.876164246872506</v>
      </c>
      <c r="H1366">
        <v>-13.683881027649599</v>
      </c>
      <c r="I1366">
        <v>-8.8484299970065408</v>
      </c>
      <c r="J1366">
        <v>-3.0258448031399499</v>
      </c>
      <c r="K1366">
        <v>817.10848584989901</v>
      </c>
      <c r="L1366">
        <v>734.161537995956</v>
      </c>
      <c r="M1366">
        <v>63.975051584860097</v>
      </c>
      <c r="N1366">
        <v>1.0569187018961601</v>
      </c>
      <c r="O1366">
        <v>24.005779983665199</v>
      </c>
      <c r="P1366">
        <v>103.022959183673</v>
      </c>
      <c r="Q1366">
        <v>0.19061674686330601</v>
      </c>
    </row>
    <row r="1367" spans="1:17" hidden="1" x14ac:dyDescent="0.3">
      <c r="A1367" t="s">
        <v>2886</v>
      </c>
      <c r="B1367" t="s">
        <v>2887</v>
      </c>
      <c r="C1367" t="str">
        <f>IFERROR(VLOOKUP(Table1[[#This Row],[Ticker]],[1]!Table1[[Symbol]:[Industry]],2,FALSE),"-")</f>
        <v>-</v>
      </c>
      <c r="D1367" t="s">
        <v>354</v>
      </c>
      <c r="E1367">
        <v>1025.6368087000001</v>
      </c>
      <c r="F1367">
        <v>3629.3</v>
      </c>
      <c r="G1367">
        <v>1906.1349527622699</v>
      </c>
      <c r="H1367">
        <v>105.52314608197101</v>
      </c>
      <c r="I1367">
        <v>595.529494003742</v>
      </c>
      <c r="J1367">
        <v>22.796922121539499</v>
      </c>
      <c r="K1367">
        <v>1969.0045806841499</v>
      </c>
      <c r="M1367">
        <v>78.713723187236397</v>
      </c>
      <c r="N1367">
        <v>1.2245468277945599</v>
      </c>
      <c r="O1367">
        <v>0</v>
      </c>
      <c r="P1367">
        <v>2047.5147928993999</v>
      </c>
    </row>
    <row r="1368" spans="1:17" hidden="1" x14ac:dyDescent="0.3">
      <c r="A1368" t="s">
        <v>2888</v>
      </c>
      <c r="B1368" t="s">
        <v>2889</v>
      </c>
      <c r="C1368" t="str">
        <f>IFERROR(VLOOKUP(Table1[[#This Row],[Ticker]],[1]!Table1[[Symbol]:[Industry]],2,FALSE),"-")</f>
        <v>-</v>
      </c>
      <c r="D1368" t="s">
        <v>417</v>
      </c>
      <c r="E1368">
        <v>1021.5</v>
      </c>
      <c r="F1368">
        <v>35.74</v>
      </c>
      <c r="G1368">
        <v>-42.494619776796</v>
      </c>
      <c r="H1368">
        <v>2.1711823357479698</v>
      </c>
      <c r="I1368">
        <v>-26.5181981196151</v>
      </c>
      <c r="J1368">
        <v>2.9769100197773599</v>
      </c>
      <c r="K1368">
        <v>35.050376253745199</v>
      </c>
      <c r="M1368">
        <v>26.873704102520801</v>
      </c>
      <c r="N1368">
        <v>0.712158559593847</v>
      </c>
      <c r="O1368">
        <v>22.971460548405101</v>
      </c>
      <c r="P1368">
        <v>19.133333333333301</v>
      </c>
    </row>
    <row r="1369" spans="1:17" hidden="1" x14ac:dyDescent="0.3">
      <c r="A1369" t="s">
        <v>2890</v>
      </c>
      <c r="B1369" t="s">
        <v>2891</v>
      </c>
      <c r="C1369" t="str">
        <f>IFERROR(VLOOKUP(Table1[[#This Row],[Ticker]],[1]!Table1[[Symbol]:[Industry]],2,FALSE),"-")</f>
        <v>-</v>
      </c>
      <c r="E1369">
        <v>1014.6229</v>
      </c>
      <c r="F1369">
        <v>403.75</v>
      </c>
      <c r="G1369">
        <v>143.16132154272199</v>
      </c>
      <c r="H1369">
        <v>-3.08491522522763</v>
      </c>
      <c r="I1369">
        <v>36.244100502593597</v>
      </c>
      <c r="J1369">
        <v>-1.22604002750619</v>
      </c>
      <c r="K1369">
        <v>386.63890848202601</v>
      </c>
      <c r="L1369">
        <v>305.85167361063299</v>
      </c>
      <c r="M1369">
        <v>82.943302777995697</v>
      </c>
      <c r="N1369">
        <v>0.98091620111731803</v>
      </c>
      <c r="O1369">
        <v>5.13931888544891</v>
      </c>
      <c r="P1369">
        <v>183.731553056922</v>
      </c>
    </row>
    <row r="1370" spans="1:17" hidden="1" x14ac:dyDescent="0.3">
      <c r="A1370" t="s">
        <v>2892</v>
      </c>
      <c r="B1370" t="s">
        <v>2893</v>
      </c>
      <c r="C1370" t="str">
        <f>IFERROR(VLOOKUP(Table1[[#This Row],[Ticker]],[1]!Table1[[Symbol]:[Industry]],2,FALSE),"-")</f>
        <v>-</v>
      </c>
      <c r="D1370" t="s">
        <v>268</v>
      </c>
      <c r="E1370">
        <v>1011.72473232</v>
      </c>
      <c r="F1370">
        <v>90.97</v>
      </c>
      <c r="G1370">
        <v>13.2994667160083</v>
      </c>
      <c r="H1370">
        <v>6.2080319607033303</v>
      </c>
      <c r="I1370">
        <v>-20.960275804399501</v>
      </c>
      <c r="J1370">
        <v>-3.9431632664370202</v>
      </c>
      <c r="K1370">
        <v>86.806067738687602</v>
      </c>
      <c r="L1370">
        <v>86.187529627057501</v>
      </c>
      <c r="M1370">
        <v>38.400808209931</v>
      </c>
      <c r="N1370">
        <v>1.9091148080778499</v>
      </c>
      <c r="O1370">
        <v>28.613828734747699</v>
      </c>
      <c r="P1370">
        <v>65.399999999999906</v>
      </c>
      <c r="Q1370">
        <v>0.14746306060449799</v>
      </c>
    </row>
    <row r="1371" spans="1:17" hidden="1" x14ac:dyDescent="0.3">
      <c r="A1371" t="s">
        <v>2894</v>
      </c>
      <c r="B1371" t="s">
        <v>2895</v>
      </c>
      <c r="C1371" t="str">
        <f>IFERROR(VLOOKUP(Table1[[#This Row],[Ticker]],[1]!Table1[[Symbol]:[Industry]],2,FALSE),"-")</f>
        <v>-</v>
      </c>
      <c r="D1371" t="s">
        <v>2896</v>
      </c>
      <c r="E1371">
        <v>1010.011846965</v>
      </c>
      <c r="F1371">
        <v>31.37</v>
      </c>
      <c r="G1371">
        <v>-46.650438317229899</v>
      </c>
      <c r="H1371">
        <v>5.7369262803846599</v>
      </c>
      <c r="I1371">
        <v>-34.969137396917297</v>
      </c>
      <c r="J1371">
        <v>-8.5298675213780193</v>
      </c>
      <c r="K1371">
        <v>31.2854096537408</v>
      </c>
      <c r="L1371">
        <v>34.742577145712403</v>
      </c>
      <c r="M1371">
        <v>39.311654419628198</v>
      </c>
      <c r="N1371">
        <v>1.1801843766615401</v>
      </c>
      <c r="O1371">
        <v>65.763468281797799</v>
      </c>
      <c r="P1371">
        <v>20.6538461538461</v>
      </c>
      <c r="Q1371">
        <v>0.158095375811801</v>
      </c>
    </row>
    <row r="1372" spans="1:17" hidden="1" x14ac:dyDescent="0.3">
      <c r="A1372" t="s">
        <v>2897</v>
      </c>
      <c r="B1372" t="s">
        <v>2898</v>
      </c>
      <c r="C1372" t="str">
        <f>IFERROR(VLOOKUP(Table1[[#This Row],[Ticker]],[1]!Table1[[Symbol]:[Industry]],2,FALSE),"-")</f>
        <v>-</v>
      </c>
      <c r="D1372" t="s">
        <v>21</v>
      </c>
      <c r="E1372">
        <v>1006.173945</v>
      </c>
      <c r="F1372">
        <v>746.5</v>
      </c>
      <c r="G1372">
        <v>64.569633438143399</v>
      </c>
      <c r="H1372">
        <v>-9.2856077877088108</v>
      </c>
      <c r="I1372">
        <v>-1.78068152418314</v>
      </c>
      <c r="J1372">
        <v>-2.9519023779855398</v>
      </c>
      <c r="K1372">
        <v>753.49713846251905</v>
      </c>
      <c r="L1372">
        <v>661.50091207091998</v>
      </c>
      <c r="M1372">
        <v>73.905167907155302</v>
      </c>
      <c r="N1372">
        <v>1.0064488344770499</v>
      </c>
      <c r="O1372">
        <v>10.776959142665699</v>
      </c>
      <c r="P1372">
        <v>107.130965593784</v>
      </c>
      <c r="Q1372">
        <v>0.20361258836964599</v>
      </c>
    </row>
    <row r="1373" spans="1:17" hidden="1" x14ac:dyDescent="0.3">
      <c r="A1373" t="s">
        <v>2899</v>
      </c>
      <c r="B1373" t="s">
        <v>2900</v>
      </c>
      <c r="C1373" t="str">
        <f>IFERROR(VLOOKUP(Table1[[#This Row],[Ticker]],[1]!Table1[[Symbol]:[Industry]],2,FALSE),"-")</f>
        <v>-</v>
      </c>
      <c r="D1373" t="s">
        <v>621</v>
      </c>
      <c r="E1373">
        <v>1003.17262442</v>
      </c>
      <c r="F1373">
        <v>1961.2</v>
      </c>
      <c r="G1373">
        <v>-2.3240977684586999</v>
      </c>
      <c r="H1373">
        <v>-14.8789079169596</v>
      </c>
      <c r="I1373">
        <v>-3.7086928807552102</v>
      </c>
      <c r="J1373">
        <v>-2.5930096108358902</v>
      </c>
      <c r="K1373">
        <v>1994.7231801053199</v>
      </c>
      <c r="L1373">
        <v>1873.03850060379</v>
      </c>
      <c r="M1373">
        <v>71.600319743916899</v>
      </c>
      <c r="N1373">
        <v>1.1067389114275601</v>
      </c>
      <c r="O1373">
        <v>31.450132571894699</v>
      </c>
      <c r="P1373">
        <v>29.452145214521401</v>
      </c>
      <c r="Q1373">
        <v>6.5785783783745999E-2</v>
      </c>
    </row>
    <row r="1374" spans="1:17" hidden="1" x14ac:dyDescent="0.3">
      <c r="A1374" t="s">
        <v>2901</v>
      </c>
      <c r="B1374" t="s">
        <v>2902</v>
      </c>
      <c r="C1374" t="str">
        <f>IFERROR(VLOOKUP(Table1[[#This Row],[Ticker]],[1]!Table1[[Symbol]:[Industry]],2,FALSE),"-")</f>
        <v>-</v>
      </c>
      <c r="E1374">
        <v>1001.95061986499</v>
      </c>
      <c r="F1374">
        <v>805.45</v>
      </c>
      <c r="G1374">
        <v>54.015406798868</v>
      </c>
      <c r="H1374">
        <v>-6.5590377713311296</v>
      </c>
      <c r="I1374">
        <v>25.813162827130402</v>
      </c>
      <c r="J1374">
        <v>-1.37134864103717</v>
      </c>
      <c r="K1374">
        <v>800.01832781907694</v>
      </c>
      <c r="L1374">
        <v>663.33441085848403</v>
      </c>
      <c r="M1374">
        <v>46.7142574338245</v>
      </c>
      <c r="N1374">
        <v>0.44203486213066301</v>
      </c>
      <c r="O1374">
        <v>20.355081010615098</v>
      </c>
      <c r="P1374">
        <v>101.3625</v>
      </c>
      <c r="Q1374">
        <v>0.176910867732397</v>
      </c>
    </row>
    <row r="1375" spans="1:17" hidden="1" x14ac:dyDescent="0.3">
      <c r="A1375" t="s">
        <v>2903</v>
      </c>
      <c r="B1375" t="s">
        <v>2904</v>
      </c>
      <c r="C1375" t="str">
        <f>IFERROR(VLOOKUP(Table1[[#This Row],[Ticker]],[1]!Table1[[Symbol]:[Industry]],2,FALSE),"-")</f>
        <v>-</v>
      </c>
      <c r="D1375" t="s">
        <v>366</v>
      </c>
      <c r="E1375">
        <v>1001.0004632</v>
      </c>
      <c r="F1375">
        <v>640.54999999999995</v>
      </c>
      <c r="G1375">
        <v>321.02401950008499</v>
      </c>
      <c r="H1375">
        <v>-10.4749363857132</v>
      </c>
      <c r="I1375">
        <v>262.49755163750302</v>
      </c>
      <c r="J1375">
        <v>-0.51297140693695997</v>
      </c>
      <c r="K1375">
        <v>576.80753519996904</v>
      </c>
      <c r="L1375">
        <v>376.13166883398497</v>
      </c>
      <c r="M1375">
        <v>92.3588396330736</v>
      </c>
      <c r="N1375">
        <v>0.823873528341453</v>
      </c>
      <c r="O1375">
        <v>8.4927015845757801</v>
      </c>
      <c r="P1375">
        <v>447.011101622544</v>
      </c>
      <c r="Q1375">
        <v>0.249204442593914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Price_Filter_25_06_2024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2024-06-25T16:09:29Z</dcterms:created>
  <dcterms:modified xsi:type="dcterms:W3CDTF">2024-07-09T16:57:46Z</dcterms:modified>
</cp:coreProperties>
</file>